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4025" windowHeight="12510" activeTab="0"/>
  </bookViews>
  <sheets>
    <sheet name="Rabi Oilseeds, 2022-23" sheetId="1" r:id="rId1"/>
    <sheet name="A.P." sheetId="2" r:id="rId2"/>
    <sheet name="Arunchal Pradesh" sheetId="3" r:id="rId3"/>
    <sheet name="Assam" sheetId="4" r:id="rId4"/>
    <sheet name="Bihar" sheetId="5" r:id="rId5"/>
    <sheet name="Chhattisgarh" sheetId="6" r:id="rId6"/>
    <sheet name="Gujarat" sheetId="7" r:id="rId7"/>
    <sheet name="Haryana" sheetId="8" r:id="rId8"/>
    <sheet name="H. P." sheetId="9" r:id="rId9"/>
    <sheet name="J &amp; K" sheetId="10" r:id="rId10"/>
    <sheet name="Jharkhand" sheetId="11" r:id="rId11"/>
    <sheet name="Karnataka" sheetId="12" r:id="rId12"/>
    <sheet name="Madhya Pradesh" sheetId="13" r:id="rId13"/>
    <sheet name="Maharashtra" sheetId="14" r:id="rId14"/>
    <sheet name="Odisha" sheetId="15" r:id="rId15"/>
    <sheet name="Punjab" sheetId="16" r:id="rId16"/>
    <sheet name="Rajasthan" sheetId="17" r:id="rId17"/>
    <sheet name="Tamil Nadu" sheetId="18" r:id="rId18"/>
    <sheet name="Telangana" sheetId="19" r:id="rId19"/>
    <sheet name="Uttar Pradesh " sheetId="20" r:id="rId20"/>
    <sheet name="Uttarakhand" sheetId="21" r:id="rId21"/>
    <sheet name="West Bengal" sheetId="22" r:id="rId22"/>
    <sheet name="Other states" sheetId="23" r:id="rId23"/>
    <sheet name="All India Crop wise Total" sheetId="24" r:id="rId24"/>
    <sheet name="All India State-wise total" sheetId="25" r:id="rId25"/>
    <sheet name="Sheet1" sheetId="26" r:id="rId26"/>
  </sheets>
  <definedNames>
    <definedName name="_xlnm.Print_Area" localSheetId="1">'A.P.'!$A$1:$K$18</definedName>
    <definedName name="_xlnm.Print_Area" localSheetId="23">'All India Crop wise Total'!$A$1:$K$24</definedName>
    <definedName name="_xlnm.Print_Area" localSheetId="24">'All India State-wise total'!$A$1:$J$31</definedName>
    <definedName name="_xlnm.Print_Area" localSheetId="2">'Arunchal Pradesh'!$A$1:$K$18</definedName>
    <definedName name="_xlnm.Print_Area" localSheetId="3">'Assam'!$A$1:$K$18</definedName>
    <definedName name="_xlnm.Print_Area" localSheetId="4">'Bihar'!$A$1:$K$18</definedName>
    <definedName name="_xlnm.Print_Area" localSheetId="5">'Chhattisgarh'!$A$1:$K$18</definedName>
    <definedName name="_xlnm.Print_Area" localSheetId="6">'Gujarat'!$A$1:$K$18</definedName>
    <definedName name="_xlnm.Print_Area" localSheetId="8">'H. P.'!$A$1:$K$18</definedName>
    <definedName name="_xlnm.Print_Area" localSheetId="7">'Haryana'!$A$1:$K$18</definedName>
    <definedName name="_xlnm.Print_Area" localSheetId="9">'J &amp; K'!$A$1:$K$18</definedName>
    <definedName name="_xlnm.Print_Area" localSheetId="10">'Jharkhand'!$A$1:$K$18</definedName>
    <definedName name="_xlnm.Print_Area" localSheetId="11">'Karnataka'!$A$1:$K$18</definedName>
    <definedName name="_xlnm.Print_Area" localSheetId="12">'Madhya Pradesh'!$A$1:$K$18</definedName>
    <definedName name="_xlnm.Print_Area" localSheetId="13">'Maharashtra'!$A$1:$K$19</definedName>
    <definedName name="_xlnm.Print_Area" localSheetId="14">'Odisha'!$A$1:$K$18</definedName>
    <definedName name="_xlnm.Print_Area" localSheetId="22">'Other states'!$A$1:$K$18</definedName>
    <definedName name="_xlnm.Print_Area" localSheetId="15">'Punjab'!$A$1:$K$18</definedName>
    <definedName name="_xlnm.Print_Area" localSheetId="0">'Rabi Oilseeds, 2022-23'!$A$1:$O$316</definedName>
    <definedName name="_xlnm.Print_Area" localSheetId="16">'Rajasthan'!$A$1:$K$18</definedName>
    <definedName name="_xlnm.Print_Area" localSheetId="17">'Tamil Nadu'!$A$1:$K$20</definedName>
    <definedName name="_xlnm.Print_Area" localSheetId="18">'Telangana'!$A$1:$K$18</definedName>
    <definedName name="_xlnm.Print_Area" localSheetId="19">'Uttar Pradesh '!$A$1:$K$18</definedName>
    <definedName name="_xlnm.Print_Area" localSheetId="20">'Uttarakhand'!$A$1:$K$18</definedName>
    <definedName name="_xlnm.Print_Area" localSheetId="21">'West Bengal'!$A$1:$K$18</definedName>
  </definedNames>
  <calcPr fullCalcOnLoad="1"/>
</workbook>
</file>

<file path=xl/sharedStrings.xml><?xml version="1.0" encoding="utf-8"?>
<sst xmlns="http://schemas.openxmlformats.org/spreadsheetml/2006/main" count="1151" uniqueCount="162">
  <si>
    <t>Area in Lakh ha</t>
  </si>
  <si>
    <t>State: Maharashtra</t>
  </si>
  <si>
    <t>State: Odisha</t>
  </si>
  <si>
    <t>State: Rajasthan</t>
  </si>
  <si>
    <t>State: Tamil Nadu</t>
  </si>
  <si>
    <t>State: Uttar Pradesh</t>
  </si>
  <si>
    <t>State: Telangana</t>
  </si>
  <si>
    <t>State: Andhra Pradesh</t>
  </si>
  <si>
    <t>State: Karnataka</t>
  </si>
  <si>
    <t>S.No.</t>
  </si>
  <si>
    <t>Crop</t>
  </si>
  <si>
    <t>Normal Area (DES)</t>
  </si>
  <si>
    <t>Normal of Corresponding week</t>
  </si>
  <si>
    <t>Area Sown</t>
  </si>
  <si>
    <t xml:space="preserve"> %  Increase(+)/decrease(-) over</t>
  </si>
  <si>
    <t>Normal of 
Corresponding week</t>
  </si>
  <si>
    <t>State: Uttarakhand</t>
  </si>
  <si>
    <t>State: Bihar</t>
  </si>
  <si>
    <t>State: Gujarat</t>
  </si>
  <si>
    <t>State: Haryana</t>
  </si>
  <si>
    <t>State: Himachal Pradesh</t>
  </si>
  <si>
    <t>State: Punjab</t>
  </si>
  <si>
    <t>State total</t>
  </si>
  <si>
    <t>State: Jammu &amp; Kashmir</t>
  </si>
  <si>
    <t>Rapeseed &amp; Mustard</t>
  </si>
  <si>
    <t>Groundnut</t>
  </si>
  <si>
    <t>Safflower</t>
  </si>
  <si>
    <t>Sunflower</t>
  </si>
  <si>
    <t>Sesamum</t>
  </si>
  <si>
    <t>Linseed</t>
  </si>
  <si>
    <t>Other Oilseeds</t>
  </si>
  <si>
    <t xml:space="preserve">1. Harvesting status of kharif crops: </t>
  </si>
  <si>
    <t xml:space="preserve">2. Area of crop diversion, if any(viz; Coarse cereals to Pulsers, Oilseeds to Pulses etc in the State: </t>
  </si>
  <si>
    <t>3. Spefic observation of Crop Diversion from field crops to Horticulture crops/ any other purpose:</t>
  </si>
  <si>
    <t>Following details may be given:</t>
  </si>
  <si>
    <t>State: West Bengal</t>
  </si>
  <si>
    <t>Specific Reasons for shortfall</t>
  </si>
  <si>
    <t>Reasons/Remarks</t>
  </si>
  <si>
    <t>State: Assam</t>
  </si>
  <si>
    <t>Crops Division</t>
  </si>
  <si>
    <t>States</t>
  </si>
  <si>
    <t>Normal Rabi Area (DES)</t>
  </si>
  <si>
    <t>Andhra Pradesh</t>
  </si>
  <si>
    <t>Assam</t>
  </si>
  <si>
    <t>Bihar</t>
  </si>
  <si>
    <t>Chhatisgarh</t>
  </si>
  <si>
    <t>Gujarat</t>
  </si>
  <si>
    <t>Haryana</t>
  </si>
  <si>
    <t>Himachal Pradesh</t>
  </si>
  <si>
    <t>J&amp;K</t>
  </si>
  <si>
    <t>Jharkhand</t>
  </si>
  <si>
    <t>Karnataka</t>
  </si>
  <si>
    <t>Madhya Pradesh</t>
  </si>
  <si>
    <t>Maharashtra</t>
  </si>
  <si>
    <t>Odisha</t>
  </si>
  <si>
    <t>Punjab</t>
  </si>
  <si>
    <t>Rajasthan</t>
  </si>
  <si>
    <t>Tamil Nadu</t>
  </si>
  <si>
    <t xml:space="preserve">Telangana </t>
  </si>
  <si>
    <t>Uttar pradesh</t>
  </si>
  <si>
    <t>Uttarakhand</t>
  </si>
  <si>
    <t>West Bengal</t>
  </si>
  <si>
    <t>Other States</t>
  </si>
  <si>
    <t xml:space="preserve">All-India </t>
  </si>
  <si>
    <t>All India Crop-wise total Oilseeds</t>
  </si>
  <si>
    <t>All India State-wise total Oilseeds</t>
  </si>
  <si>
    <t xml:space="preserve">4. Provide the  summary as per the format given below: </t>
  </si>
  <si>
    <t>Directorate of Oilseeds Development, Hyderabad</t>
  </si>
  <si>
    <t>T.2.1) RAPESEED &amp; MUSTARD</t>
  </si>
  <si>
    <t>(Area in Lakh ha)</t>
  </si>
  <si>
    <t>Sl.No</t>
  </si>
  <si>
    <t>State</t>
  </si>
  <si>
    <t xml:space="preserve"> Normal
 Area  (DES)</t>
  </si>
  <si>
    <t>Average Area as on Date</t>
  </si>
  <si>
    <t>Area Covered (SDA)</t>
  </si>
  <si>
    <t>Crop condition</t>
  </si>
  <si>
    <t>Average of Area as on Date</t>
  </si>
  <si>
    <t xml:space="preserve">Andhra Pradesh </t>
  </si>
  <si>
    <t>Arunachal Pradesh</t>
  </si>
  <si>
    <t>Chhattisgarh</t>
  </si>
  <si>
    <t xml:space="preserve">Normal area </t>
  </si>
  <si>
    <t>Target Area</t>
  </si>
  <si>
    <t>Area sown</t>
  </si>
  <si>
    <t>Change over</t>
  </si>
  <si>
    <t xml:space="preserve">Normal </t>
  </si>
  <si>
    <t>Normal as on date</t>
  </si>
  <si>
    <t>Absloute(+) (-)</t>
  </si>
  <si>
    <t>Absloute (+) (-)</t>
  </si>
  <si>
    <t>%</t>
  </si>
  <si>
    <t>as on Date</t>
  </si>
  <si>
    <t>Absloute(+)(-)</t>
  </si>
  <si>
    <t>Jammu &amp; Kashmir</t>
  </si>
  <si>
    <t>Kerala</t>
  </si>
  <si>
    <t xml:space="preserve">Total </t>
  </si>
  <si>
    <t>Uttar Pradesh</t>
  </si>
  <si>
    <t xml:space="preserve">West Bengal </t>
  </si>
  <si>
    <t>Others</t>
  </si>
  <si>
    <t>All INDIA</t>
  </si>
  <si>
    <t>Crop condition Normal (N), Satisfactory (S), Poor (P)</t>
  </si>
  <si>
    <t>T.2.2) GROUNDNUT</t>
  </si>
  <si>
    <t xml:space="preserve"> DES -Directorate of Economics &amp; Statistics,</t>
  </si>
  <si>
    <t>T.2.3) SAFFLOWER</t>
  </si>
  <si>
    <t xml:space="preserve">State-wise Area Coverage of Oilseed Crops during Rabi/Summer - 2013-14 </t>
  </si>
  <si>
    <t>T.2.4) SUNFLOWER</t>
  </si>
  <si>
    <t>T.2.5) SESAMUM</t>
  </si>
  <si>
    <t>In West Bengal, Sesamum is grown as summer crop i.e. about 99% of total Sesamum is cultivated in this season.</t>
  </si>
  <si>
    <t>T.2.6) LINSEED</t>
  </si>
  <si>
    <t>T.2.7) OTHER OILSEEDS</t>
  </si>
  <si>
    <t xml:space="preserve"> TOTAL OILSEEDS</t>
  </si>
  <si>
    <t>State: Arunachal Pradesh</t>
  </si>
  <si>
    <t>State: Chhattiagarh</t>
  </si>
  <si>
    <t>State: Jharkhand</t>
  </si>
  <si>
    <t xml:space="preserve">State: Madhya Pradesh </t>
  </si>
  <si>
    <t>State: Other States</t>
  </si>
  <si>
    <t>1. Harvesting status of kharif crops: Harvesting of long duration paddy crop is going to be completed within week.</t>
  </si>
  <si>
    <t>2. Area of crop diversion, if any(viz; Coarse cereals to Pulsers, Oilseeds to Pulses etc in the State: Sowing of oilseeds is under progress.</t>
  </si>
  <si>
    <t>3. Spefic observation of Crop Diversion from field crops to Horticulture crops/ any other purpose: Overall crop codnition is normal, however, rainfall up to end of this week is scanty</t>
  </si>
  <si>
    <t>Note:- This Directorate requested Tamil Nadu state to clarify the variation in area coverage reported for the week ending 12.1.17 and 25.1.2017 and state reported corrected figures of area coverage and</t>
  </si>
  <si>
    <t xml:space="preserve">figures of area coverage and the same has now been reported. In case of sunflower and sesamum, state reported area coverage of 0.036 lakh ha and 0.037 lakh ha for the week endinf 12.1.17 </t>
  </si>
  <si>
    <t>which is now reported as 0.027 lakh ha and 0.013 lakh ha respectively.</t>
  </si>
  <si>
    <t>2017-18</t>
  </si>
  <si>
    <t>2018-19</t>
  </si>
  <si>
    <t>About 26%, 64% &amp; 70% of the total Sesamum area is cultivated during Rabi season in Orissa, Tamilnadu &amp; Telangana states respectively hence the Normal area of crop</t>
  </si>
  <si>
    <t>2019-20</t>
  </si>
  <si>
    <t>*In Andhra Pradesh, 57% of total Sesamum area comes under Rabi season while 6% of Sesamum cultivation is done in Rabi season in Maharashtra state.</t>
  </si>
  <si>
    <t>2020-21</t>
  </si>
  <si>
    <t>Telangana</t>
  </si>
  <si>
    <t>Manipur</t>
  </si>
  <si>
    <t>Meghalaya</t>
  </si>
  <si>
    <t>Mizoram</t>
  </si>
  <si>
    <t>Nagaland</t>
  </si>
  <si>
    <t>Sikkim</t>
  </si>
  <si>
    <t>Tripura</t>
  </si>
  <si>
    <t>Total (21 major States)</t>
  </si>
  <si>
    <t>Change over 2019-20</t>
  </si>
  <si>
    <t>Rajasthan-Mustard</t>
  </si>
  <si>
    <t xml:space="preserve">                 -Taramira</t>
  </si>
  <si>
    <t xml:space="preserve">                 Total</t>
  </si>
  <si>
    <t>Uttar Pradesh-Mustard</t>
  </si>
  <si>
    <t xml:space="preserve">                      -Toria</t>
  </si>
  <si>
    <t xml:space="preserve">                     -Total</t>
  </si>
  <si>
    <t>ALL INDIA-Mustard</t>
  </si>
  <si>
    <t>All India-Taramira/Toria</t>
  </si>
  <si>
    <t>All INDIA-Grand Total</t>
  </si>
  <si>
    <t>Toria/Taramira</t>
  </si>
  <si>
    <t>2021-22</t>
  </si>
  <si>
    <t>Change over 2020-21</t>
  </si>
  <si>
    <t>reported by DE&amp;S in these states calculated accordingly.</t>
  </si>
  <si>
    <t>2022-23</t>
  </si>
  <si>
    <t xml:space="preserve">Difference in Area coverage (2022-23) with  </t>
  </si>
  <si>
    <t>Change over 2021-22</t>
  </si>
  <si>
    <t>Difference of 2022-23 over</t>
  </si>
  <si>
    <t>2022-23 (Current year)</t>
  </si>
  <si>
    <t>2021-22     (Last year)</t>
  </si>
  <si>
    <t>Last year
2021-22</t>
  </si>
  <si>
    <t xml:space="preserve">* Includes Niger in case of Assam, Andhra Pradesh &amp; Odisha; Castor in Odisha </t>
  </si>
  <si>
    <t>Note: Corresponding last year area in respect of chhattisgarh is inadvertent conversion during last week  report, the same is rectified during current week.</t>
  </si>
  <si>
    <t xml:space="preserve">2. CONSOLIDATED WEEKLY CROP WEATHER PROSPECTS REPORT IN RESPECT OF RABI OILSEEDS  WEEK ENDING 19th JANUARY, 2023   </t>
  </si>
  <si>
    <t>Rabi Oilseeds area coverage as on 19.01.2023</t>
  </si>
  <si>
    <t>All India total Rabi Oilseeds area coverage as on 19.01.2023</t>
  </si>
  <si>
    <t>State-wise Rabi Oilseeds area Coverage under Rabi Crops as on 19.01.2023</t>
  </si>
  <si>
    <t xml:space="preserve">Oilseeds: About 108.113 lakh ha area coverage under Oilseeds has been reported compared to normal of corresponding week 84.468 lakh ha, which is more by 23.645 lakh ha.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</si>
</sst>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
    <numFmt numFmtId="182" formatCode="0.0000"/>
    <numFmt numFmtId="183" formatCode="0.000000"/>
    <numFmt numFmtId="184" formatCode="0.00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s>
  <fonts count="85">
    <font>
      <sz val="11"/>
      <color theme="1"/>
      <name val="Calibri"/>
      <family val="2"/>
    </font>
    <font>
      <sz val="11"/>
      <color indexed="8"/>
      <name val="Calibri"/>
      <family val="2"/>
    </font>
    <font>
      <b/>
      <sz val="16"/>
      <name val="Times New Roman"/>
      <family val="1"/>
    </font>
    <font>
      <b/>
      <sz val="16"/>
      <color indexed="8"/>
      <name val="Times New Roman"/>
      <family val="1"/>
    </font>
    <font>
      <sz val="16"/>
      <name val="Times New Roman"/>
      <family val="1"/>
    </font>
    <font>
      <sz val="12"/>
      <name val="Times New Roman"/>
      <family val="1"/>
    </font>
    <font>
      <sz val="10"/>
      <name val="Arial"/>
      <family val="2"/>
    </font>
    <font>
      <sz val="12"/>
      <color indexed="8"/>
      <name val="Times New Roman"/>
      <family val="1"/>
    </font>
    <font>
      <b/>
      <sz val="12"/>
      <color indexed="8"/>
      <name val="Times New Roman"/>
      <family val="1"/>
    </font>
    <font>
      <b/>
      <sz val="14"/>
      <color indexed="8"/>
      <name val="Times New Roman"/>
      <family val="1"/>
    </font>
    <font>
      <b/>
      <sz val="11"/>
      <color indexed="8"/>
      <name val="Times New Roman"/>
      <family val="1"/>
    </font>
    <font>
      <b/>
      <sz val="14"/>
      <name val="Times New Roman"/>
      <family val="1"/>
    </font>
    <font>
      <b/>
      <u val="single"/>
      <sz val="14"/>
      <name val="Times New Roman"/>
      <family val="1"/>
    </font>
    <font>
      <sz val="10"/>
      <name val="Times New Roman"/>
      <family val="1"/>
    </font>
    <font>
      <b/>
      <sz val="11.5"/>
      <name val="Times New Roman"/>
      <family val="1"/>
    </font>
    <font>
      <b/>
      <sz val="13"/>
      <name val="Times New Roman"/>
      <family val="1"/>
    </font>
    <font>
      <sz val="8"/>
      <name val="Times New Roman"/>
      <family val="1"/>
    </font>
    <font>
      <b/>
      <sz val="10"/>
      <name val="Times New Roman"/>
      <family val="1"/>
    </font>
    <font>
      <sz val="14"/>
      <name val="Times New Roman"/>
      <family val="1"/>
    </font>
    <font>
      <b/>
      <sz val="12"/>
      <name val="Times New Roman"/>
      <family val="1"/>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6"/>
      <color indexed="8"/>
      <name val="Times New Roman"/>
      <family val="1"/>
    </font>
    <font>
      <sz val="12"/>
      <color indexed="8"/>
      <name val="Calibri"/>
      <family val="2"/>
    </font>
    <font>
      <b/>
      <sz val="18"/>
      <color indexed="8"/>
      <name val="Times New Roman"/>
      <family val="1"/>
    </font>
    <font>
      <sz val="16"/>
      <color indexed="8"/>
      <name val="Calibri"/>
      <family val="2"/>
    </font>
    <font>
      <b/>
      <sz val="12"/>
      <color indexed="10"/>
      <name val="Times New Roman"/>
      <family val="1"/>
    </font>
    <font>
      <b/>
      <sz val="14"/>
      <color indexed="10"/>
      <name val="Times New Roman"/>
      <family val="1"/>
    </font>
    <font>
      <b/>
      <sz val="10"/>
      <color indexed="10"/>
      <name val="Times New Roman"/>
      <family val="1"/>
    </font>
    <font>
      <sz val="12"/>
      <color indexed="10"/>
      <name val="Times New Roman"/>
      <family val="1"/>
    </font>
    <font>
      <sz val="16"/>
      <color indexed="10"/>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Times New Roman"/>
      <family val="1"/>
    </font>
    <font>
      <sz val="12"/>
      <color theme="1"/>
      <name val="Calibri"/>
      <family val="2"/>
    </font>
    <font>
      <b/>
      <sz val="16"/>
      <color theme="1"/>
      <name val="Times New Roman"/>
      <family val="1"/>
    </font>
    <font>
      <sz val="12"/>
      <color theme="1"/>
      <name val="Times New Roman"/>
      <family val="1"/>
    </font>
    <font>
      <b/>
      <sz val="18"/>
      <color theme="1"/>
      <name val="Times New Roman"/>
      <family val="1"/>
    </font>
    <font>
      <sz val="16"/>
      <color rgb="FF000000"/>
      <name val="Times New Roman"/>
      <family val="1"/>
    </font>
    <font>
      <sz val="16"/>
      <color theme="1"/>
      <name val="Calibri"/>
      <family val="2"/>
    </font>
    <font>
      <b/>
      <sz val="12"/>
      <color rgb="FFFF0000"/>
      <name val="Times New Roman"/>
      <family val="1"/>
    </font>
    <font>
      <b/>
      <sz val="14"/>
      <color rgb="FFFF0000"/>
      <name val="Times New Roman"/>
      <family val="1"/>
    </font>
    <font>
      <b/>
      <sz val="10"/>
      <color rgb="FFFF0000"/>
      <name val="Times New Roman"/>
      <family val="1"/>
    </font>
    <font>
      <b/>
      <sz val="16"/>
      <color rgb="FF000000"/>
      <name val="Times New Roman"/>
      <family val="1"/>
    </font>
    <font>
      <sz val="12"/>
      <color rgb="FFFF0000"/>
      <name val="Times New Roman"/>
      <family val="1"/>
    </font>
    <font>
      <b/>
      <sz val="12"/>
      <color rgb="FF000000"/>
      <name val="Times New Roman"/>
      <family val="1"/>
    </font>
    <font>
      <b/>
      <sz val="14"/>
      <color theme="1"/>
      <name val="Times New Roman"/>
      <family val="1"/>
    </font>
    <font>
      <b/>
      <sz val="12"/>
      <color theme="1"/>
      <name val="Times New Roman"/>
      <family val="1"/>
    </font>
    <font>
      <sz val="16"/>
      <color rgb="FFFF0000"/>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style="thin"/>
      <right>
        <color indexed="63"/>
      </right>
      <top style="thin"/>
      <bottom/>
    </border>
    <border>
      <left style="thin"/>
      <right style="thin"/>
      <top style="thin"/>
      <botto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style="medium"/>
      <botto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style="medium"/>
    </border>
    <border>
      <left style="thin"/>
      <right>
        <color indexed="63"/>
      </right>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thin"/>
      <top>
        <color indexed="63"/>
      </top>
      <bottom style="medium"/>
    </border>
    <border>
      <left/>
      <right style="thin"/>
      <top>
        <color indexed="63"/>
      </top>
      <bottom style="medium"/>
    </border>
    <border>
      <left style="thin"/>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thin"/>
    </border>
    <border>
      <left/>
      <right style="thin"/>
      <top style="thin"/>
      <bottom style="thin"/>
    </border>
    <border>
      <left>
        <color indexed="63"/>
      </left>
      <right style="thin"/>
      <top style="medium"/>
      <bottom style="medium"/>
    </border>
    <border>
      <left style="medium"/>
      <right style="medium"/>
      <top>
        <color indexed="63"/>
      </top>
      <bottom style="thin"/>
    </border>
    <border>
      <left style="medium"/>
      <right style="medium"/>
      <top style="thin"/>
      <bottom>
        <color indexed="63"/>
      </bottom>
    </border>
    <border>
      <left>
        <color indexed="63"/>
      </left>
      <right>
        <color indexed="63"/>
      </right>
      <top>
        <color indexed="63"/>
      </top>
      <bottom style="medium"/>
    </border>
    <border>
      <left>
        <color indexed="63"/>
      </left>
      <right style="thin"/>
      <top style="thin"/>
      <bottom style="medium"/>
    </border>
    <border>
      <left style="medium"/>
      <right>
        <color indexed="63"/>
      </right>
      <top>
        <color indexed="63"/>
      </top>
      <bottom style="medium"/>
    </border>
    <border>
      <left>
        <color indexed="63"/>
      </left>
      <right style="thin"/>
      <top style="medium"/>
      <bottom style="thin"/>
    </border>
    <border>
      <left style="thin"/>
      <right>
        <color indexed="63"/>
      </right>
      <top style="thin"/>
      <bottom style="medium"/>
    </border>
    <border>
      <left style="medium"/>
      <right style="thin"/>
      <top style="medium"/>
      <bottom>
        <color indexed="63"/>
      </bottom>
    </border>
    <border>
      <left style="thin"/>
      <right>
        <color indexed="63"/>
      </right>
      <top style="medium"/>
      <bottom>
        <color indexed="63"/>
      </bottom>
    </border>
    <border>
      <left style="thin"/>
      <right>
        <color indexed="63"/>
      </right>
      <top style="medium"/>
      <bottom style="mediu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61">
    <xf numFmtId="0" fontId="0" fillId="0" borderId="0" xfId="0" applyFont="1" applyAlignment="1">
      <alignment/>
    </xf>
    <xf numFmtId="0" fontId="0" fillId="0" borderId="0" xfId="0" applyAlignment="1">
      <alignment/>
    </xf>
    <xf numFmtId="0" fontId="2" fillId="0" borderId="10" xfId="0" applyFont="1" applyBorder="1" applyAlignment="1">
      <alignment horizontal="center" vertical="center"/>
    </xf>
    <xf numFmtId="0" fontId="39" fillId="0" borderId="0" xfId="0" applyFont="1" applyAlignment="1">
      <alignment/>
    </xf>
    <xf numFmtId="180" fontId="68" fillId="0" borderId="10" xfId="0" applyNumberFormat="1" applyFont="1" applyBorder="1" applyAlignment="1">
      <alignment horizontal="center" vertical="center"/>
    </xf>
    <xf numFmtId="0" fontId="69" fillId="0" borderId="0" xfId="0" applyFont="1" applyAlignment="1">
      <alignment/>
    </xf>
    <xf numFmtId="0" fontId="70" fillId="0" borderId="0" xfId="0" applyFont="1" applyBorder="1" applyAlignment="1">
      <alignment horizontal="center" vertical="center" wrapText="1"/>
    </xf>
    <xf numFmtId="180" fontId="4" fillId="33" borderId="0" xfId="0" applyNumberFormat="1" applyFont="1" applyFill="1" applyBorder="1" applyAlignment="1">
      <alignment horizontal="center" vertical="center" wrapText="1"/>
    </xf>
    <xf numFmtId="180" fontId="4" fillId="0" borderId="0" xfId="0" applyNumberFormat="1" applyFont="1" applyBorder="1" applyAlignment="1">
      <alignment horizontal="center" vertical="center" wrapText="1"/>
    </xf>
    <xf numFmtId="180" fontId="68" fillId="0" borderId="0" xfId="0" applyNumberFormat="1" applyFont="1" applyBorder="1" applyAlignment="1">
      <alignment horizontal="center" vertical="center"/>
    </xf>
    <xf numFmtId="0" fontId="71" fillId="0" borderId="0" xfId="0" applyFont="1" applyAlignment="1">
      <alignment/>
    </xf>
    <xf numFmtId="0" fontId="5" fillId="0" borderId="0" xfId="0" applyFont="1" applyAlignment="1">
      <alignment/>
    </xf>
    <xf numFmtId="0" fontId="66" fillId="0" borderId="0" xfId="0" applyFont="1" applyAlignment="1">
      <alignment/>
    </xf>
    <xf numFmtId="0" fontId="72" fillId="0" borderId="0" xfId="0" applyFont="1" applyFill="1" applyAlignment="1">
      <alignment horizontal="center" vertical="center"/>
    </xf>
    <xf numFmtId="0" fontId="4" fillId="0" borderId="10" xfId="0" applyFont="1" applyBorder="1" applyAlignment="1">
      <alignment horizontal="left" vertical="center" wrapText="1"/>
    </xf>
    <xf numFmtId="180" fontId="4" fillId="0" borderId="10" xfId="0" applyNumberFormat="1" applyFont="1" applyBorder="1" applyAlignment="1">
      <alignment horizontal="center" vertical="center"/>
    </xf>
    <xf numFmtId="0" fontId="68" fillId="0" borderId="10" xfId="0" applyFont="1" applyBorder="1" applyAlignment="1">
      <alignment horizontal="left" vertical="center"/>
    </xf>
    <xf numFmtId="0" fontId="73" fillId="0" borderId="10" xfId="0" applyFont="1" applyBorder="1" applyAlignment="1">
      <alignment horizontal="left" vertical="center" wrapText="1"/>
    </xf>
    <xf numFmtId="0" fontId="74" fillId="0" borderId="0" xfId="0" applyFont="1" applyAlignment="1">
      <alignment/>
    </xf>
    <xf numFmtId="0" fontId="2" fillId="0" borderId="0" xfId="0" applyFont="1" applyFill="1" applyAlignment="1">
      <alignment horizontal="center" vertical="center"/>
    </xf>
    <xf numFmtId="0" fontId="68" fillId="0" borderId="0" xfId="0" applyFont="1" applyAlignment="1">
      <alignment/>
    </xf>
    <xf numFmtId="0" fontId="68" fillId="0" borderId="0" xfId="0" applyFont="1" applyAlignment="1">
      <alignment horizontal="center"/>
    </xf>
    <xf numFmtId="0" fontId="4" fillId="0" borderId="0" xfId="0" applyFont="1" applyAlignment="1">
      <alignment/>
    </xf>
    <xf numFmtId="0" fontId="70" fillId="0" borderId="0" xfId="0" applyFont="1" applyAlignment="1">
      <alignment/>
    </xf>
    <xf numFmtId="0" fontId="68" fillId="34" borderId="10" xfId="0" applyFont="1" applyFill="1" applyBorder="1" applyAlignment="1">
      <alignment horizontal="left" vertical="center" wrapText="1"/>
    </xf>
    <xf numFmtId="2" fontId="0" fillId="0" borderId="0" xfId="0" applyNumberFormat="1" applyAlignment="1">
      <alignment/>
    </xf>
    <xf numFmtId="2" fontId="2" fillId="0" borderId="10" xfId="0" applyNumberFormat="1" applyFont="1" applyBorder="1" applyAlignment="1">
      <alignment horizontal="right" vertical="center" wrapText="1"/>
    </xf>
    <xf numFmtId="0" fontId="68" fillId="34" borderId="11" xfId="0" applyFont="1" applyFill="1" applyBorder="1" applyAlignment="1">
      <alignment horizontal="left" vertical="center" wrapText="1"/>
    </xf>
    <xf numFmtId="2" fontId="2" fillId="0" borderId="11" xfId="0" applyNumberFormat="1" applyFont="1" applyBorder="1" applyAlignment="1">
      <alignment horizontal="right" vertical="center" wrapText="1"/>
    </xf>
    <xf numFmtId="0" fontId="2" fillId="0" borderId="11" xfId="0" applyFont="1" applyBorder="1" applyAlignment="1">
      <alignment horizontal="center" vertical="center"/>
    </xf>
    <xf numFmtId="0" fontId="68" fillId="34" borderId="12" xfId="0" applyFont="1" applyFill="1" applyBorder="1" applyAlignment="1">
      <alignment horizontal="left" vertical="center" wrapText="1"/>
    </xf>
    <xf numFmtId="0" fontId="68" fillId="34" borderId="13" xfId="0" applyFont="1" applyFill="1" applyBorder="1" applyAlignment="1">
      <alignment horizontal="left" vertical="center" wrapText="1"/>
    </xf>
    <xf numFmtId="0" fontId="68" fillId="34" borderId="14" xfId="0" applyFont="1" applyFill="1" applyBorder="1" applyAlignment="1">
      <alignment horizontal="left" vertical="center" wrapText="1"/>
    </xf>
    <xf numFmtId="0" fontId="2" fillId="0" borderId="14" xfId="0" applyFont="1" applyBorder="1" applyAlignment="1">
      <alignment horizontal="center" vertical="center"/>
    </xf>
    <xf numFmtId="180" fontId="2" fillId="33" borderId="15" xfId="0" applyNumberFormat="1" applyFont="1" applyFill="1" applyBorder="1" applyAlignment="1">
      <alignment horizontal="right" vertical="center" wrapText="1"/>
    </xf>
    <xf numFmtId="180" fontId="2" fillId="0" borderId="15" xfId="0" applyNumberFormat="1" applyFont="1" applyBorder="1" applyAlignment="1">
      <alignment horizontal="right" vertical="center" wrapText="1"/>
    </xf>
    <xf numFmtId="180" fontId="70" fillId="0" borderId="16" xfId="0" applyNumberFormat="1" applyFont="1" applyBorder="1" applyAlignment="1">
      <alignment horizontal="center" vertical="center"/>
    </xf>
    <xf numFmtId="2" fontId="2" fillId="0" borderId="15" xfId="0" applyNumberFormat="1" applyFont="1" applyBorder="1" applyAlignment="1">
      <alignment horizontal="right" vertical="center" wrapText="1"/>
    </xf>
    <xf numFmtId="2" fontId="2" fillId="0" borderId="17" xfId="0" applyNumberFormat="1" applyFont="1" applyBorder="1" applyAlignment="1">
      <alignment horizontal="right" vertical="center" wrapText="1"/>
    </xf>
    <xf numFmtId="0" fontId="68" fillId="34" borderId="18" xfId="0" applyFont="1" applyFill="1" applyBorder="1" applyAlignment="1">
      <alignment horizontal="center" vertical="center" wrapText="1"/>
    </xf>
    <xf numFmtId="0" fontId="2" fillId="0" borderId="19" xfId="0" applyFont="1" applyBorder="1" applyAlignment="1">
      <alignment horizontal="center" vertical="center"/>
    </xf>
    <xf numFmtId="2" fontId="2" fillId="0" borderId="20" xfId="0" applyNumberFormat="1" applyFont="1" applyBorder="1" applyAlignment="1">
      <alignment horizontal="right" vertical="center" wrapText="1"/>
    </xf>
    <xf numFmtId="0" fontId="68" fillId="34" borderId="21" xfId="0" applyFont="1" applyFill="1" applyBorder="1" applyAlignment="1">
      <alignment horizontal="center" vertical="center" wrapText="1"/>
    </xf>
    <xf numFmtId="0" fontId="2" fillId="0" borderId="22" xfId="0" applyFont="1" applyBorder="1" applyAlignment="1">
      <alignment horizontal="center" vertical="center"/>
    </xf>
    <xf numFmtId="180" fontId="2" fillId="33" borderId="15" xfId="0" applyNumberFormat="1"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180" fontId="68" fillId="0" borderId="11" xfId="0" applyNumberFormat="1" applyFont="1" applyBorder="1" applyAlignment="1">
      <alignment horizontal="right" vertical="center" wrapText="1"/>
    </xf>
    <xf numFmtId="180" fontId="2" fillId="0" borderId="11" xfId="0" applyNumberFormat="1" applyFont="1" applyBorder="1" applyAlignment="1">
      <alignment horizontal="right" vertical="center" wrapText="1"/>
    </xf>
    <xf numFmtId="180" fontId="68" fillId="0" borderId="10" xfId="0" applyNumberFormat="1" applyFont="1" applyBorder="1" applyAlignment="1">
      <alignment horizontal="right" vertical="center" wrapText="1"/>
    </xf>
    <xf numFmtId="180" fontId="2" fillId="0" borderId="10" xfId="0" applyNumberFormat="1" applyFont="1" applyBorder="1" applyAlignment="1">
      <alignment horizontal="right" vertical="center" wrapText="1"/>
    </xf>
    <xf numFmtId="0" fontId="13" fillId="0" borderId="0" xfId="57" applyFont="1">
      <alignment/>
      <protection/>
    </xf>
    <xf numFmtId="0" fontId="15" fillId="0" borderId="0" xfId="57" applyFont="1">
      <alignment/>
      <protection/>
    </xf>
    <xf numFmtId="0" fontId="16" fillId="0" borderId="0" xfId="57" applyFont="1">
      <alignment/>
      <protection/>
    </xf>
    <xf numFmtId="0" fontId="8" fillId="0" borderId="24" xfId="57" applyFont="1" applyBorder="1" applyAlignment="1">
      <alignment horizontal="center" vertical="center"/>
      <protection/>
    </xf>
    <xf numFmtId="0" fontId="10" fillId="0" borderId="24" xfId="57" applyFont="1" applyBorder="1" applyAlignment="1">
      <alignment horizontal="center" vertical="center" wrapText="1"/>
      <protection/>
    </xf>
    <xf numFmtId="0" fontId="5" fillId="0" borderId="0" xfId="57" applyFont="1">
      <alignment/>
      <protection/>
    </xf>
    <xf numFmtId="0" fontId="8" fillId="0" borderId="24" xfId="57" applyFont="1" applyBorder="1" applyAlignment="1">
      <alignment horizontal="center"/>
      <protection/>
    </xf>
    <xf numFmtId="0" fontId="5" fillId="0" borderId="25" xfId="57" applyFont="1" applyFill="1" applyBorder="1" applyAlignment="1">
      <alignment horizontal="center"/>
      <protection/>
    </xf>
    <xf numFmtId="180" fontId="5" fillId="0" borderId="11" xfId="57" applyNumberFormat="1" applyFont="1" applyBorder="1" applyAlignment="1">
      <alignment horizontal="center"/>
      <protection/>
    </xf>
    <xf numFmtId="180" fontId="5" fillId="0" borderId="10" xfId="57" applyNumberFormat="1" applyFont="1" applyBorder="1" applyAlignment="1">
      <alignment horizontal="center"/>
      <protection/>
    </xf>
    <xf numFmtId="180" fontId="18" fillId="0" borderId="11" xfId="57" applyNumberFormat="1" applyFont="1" applyBorder="1" applyAlignment="1">
      <alignment horizontal="center"/>
      <protection/>
    </xf>
    <xf numFmtId="0" fontId="5" fillId="0" borderId="26" xfId="57" applyFont="1" applyBorder="1" applyAlignment="1">
      <alignment horizontal="center"/>
      <protection/>
    </xf>
    <xf numFmtId="0" fontId="7" fillId="0" borderId="18" xfId="57" applyFont="1" applyBorder="1" applyAlignment="1">
      <alignment horizontal="center"/>
      <protection/>
    </xf>
    <xf numFmtId="0" fontId="7" fillId="0" borderId="10" xfId="57" applyFont="1" applyBorder="1" applyAlignment="1">
      <alignment horizontal="left"/>
      <protection/>
    </xf>
    <xf numFmtId="180" fontId="7" fillId="0" borderId="10" xfId="57" applyNumberFormat="1" applyFont="1" applyBorder="1" applyAlignment="1">
      <alignment horizontal="center"/>
      <protection/>
    </xf>
    <xf numFmtId="0" fontId="8" fillId="0" borderId="10" xfId="57" applyFont="1" applyBorder="1" applyAlignment="1">
      <alignment horizontal="center"/>
      <protection/>
    </xf>
    <xf numFmtId="180" fontId="18" fillId="0" borderId="10" xfId="57" applyNumberFormat="1" applyFont="1" applyBorder="1" applyAlignment="1">
      <alignment horizontal="center"/>
      <protection/>
    </xf>
    <xf numFmtId="0" fontId="7" fillId="0" borderId="19" xfId="57" applyFont="1" applyBorder="1" applyAlignment="1">
      <alignment horizontal="center"/>
      <protection/>
    </xf>
    <xf numFmtId="0" fontId="5" fillId="0" borderId="10" xfId="57" applyFont="1" applyBorder="1">
      <alignment/>
      <protection/>
    </xf>
    <xf numFmtId="0" fontId="5" fillId="0" borderId="19" xfId="57" applyFont="1" applyBorder="1" applyAlignment="1">
      <alignment horizontal="center"/>
      <protection/>
    </xf>
    <xf numFmtId="0" fontId="11" fillId="0" borderId="27" xfId="57" applyFont="1" applyBorder="1" applyAlignment="1">
      <alignment horizontal="center" vertical="center"/>
      <protection/>
    </xf>
    <xf numFmtId="0" fontId="19" fillId="0" borderId="17" xfId="57" applyFont="1" applyBorder="1" applyAlignment="1">
      <alignment horizontal="center" vertical="center"/>
      <protection/>
    </xf>
    <xf numFmtId="0" fontId="11" fillId="0" borderId="14" xfId="57" applyFont="1" applyBorder="1" applyAlignment="1">
      <alignment horizontal="center" vertical="center"/>
      <protection/>
    </xf>
    <xf numFmtId="0" fontId="11" fillId="0" borderId="14" xfId="57" applyFont="1" applyBorder="1" applyAlignment="1">
      <alignment/>
      <protection/>
    </xf>
    <xf numFmtId="0" fontId="11" fillId="0" borderId="19" xfId="57" applyFont="1" applyBorder="1" applyAlignment="1">
      <alignment horizontal="center" vertical="center"/>
      <protection/>
    </xf>
    <xf numFmtId="0" fontId="11" fillId="0" borderId="28" xfId="57" applyFont="1" applyBorder="1" applyAlignment="1">
      <alignment horizontal="center" vertical="center"/>
      <protection/>
    </xf>
    <xf numFmtId="0" fontId="11" fillId="0" borderId="28" xfId="57" applyFont="1" applyBorder="1" applyAlignment="1">
      <alignment/>
      <protection/>
    </xf>
    <xf numFmtId="0" fontId="11" fillId="0" borderId="11" xfId="57" applyFont="1" applyBorder="1" applyAlignment="1">
      <alignment horizontal="center" vertical="center"/>
      <protection/>
    </xf>
    <xf numFmtId="0" fontId="11" fillId="0" borderId="11" xfId="57" applyFont="1" applyBorder="1" applyAlignment="1">
      <alignment horizontal="center"/>
      <protection/>
    </xf>
    <xf numFmtId="0" fontId="11" fillId="0" borderId="29" xfId="57" applyFont="1" applyBorder="1" applyAlignment="1">
      <alignment horizontal="center" vertical="center"/>
      <protection/>
    </xf>
    <xf numFmtId="2" fontId="18" fillId="0" borderId="26" xfId="57" applyNumberFormat="1" applyFont="1" applyBorder="1" applyAlignment="1">
      <alignment horizontal="center"/>
      <protection/>
    </xf>
    <xf numFmtId="2" fontId="18" fillId="0" borderId="19" xfId="57" applyNumberFormat="1" applyFont="1" applyBorder="1" applyAlignment="1">
      <alignment horizontal="center"/>
      <protection/>
    </xf>
    <xf numFmtId="180" fontId="11" fillId="0" borderId="15" xfId="57" applyNumberFormat="1" applyFont="1" applyBorder="1" applyAlignment="1">
      <alignment horizontal="center"/>
      <protection/>
    </xf>
    <xf numFmtId="180" fontId="11" fillId="0" borderId="16" xfId="57" applyNumberFormat="1" applyFont="1" applyBorder="1" applyAlignment="1">
      <alignment horizontal="center"/>
      <protection/>
    </xf>
    <xf numFmtId="2" fontId="11" fillId="0" borderId="30" xfId="57" applyNumberFormat="1" applyFont="1" applyBorder="1" applyAlignment="1">
      <alignment horizontal="center"/>
      <protection/>
    </xf>
    <xf numFmtId="0" fontId="7" fillId="0" borderId="20" xfId="57" applyFont="1" applyBorder="1">
      <alignment/>
      <protection/>
    </xf>
    <xf numFmtId="180" fontId="5" fillId="0" borderId="20" xfId="57" applyNumberFormat="1" applyFont="1" applyBorder="1" applyAlignment="1">
      <alignment horizontal="center"/>
      <protection/>
    </xf>
    <xf numFmtId="180" fontId="18" fillId="0" borderId="20" xfId="57" applyNumberFormat="1" applyFont="1" applyBorder="1" applyAlignment="1">
      <alignment horizontal="center"/>
      <protection/>
    </xf>
    <xf numFmtId="0" fontId="5" fillId="0" borderId="29" xfId="57" applyFont="1" applyBorder="1" applyAlignment="1">
      <alignment horizontal="center"/>
      <protection/>
    </xf>
    <xf numFmtId="180" fontId="8" fillId="0" borderId="24" xfId="57" applyNumberFormat="1" applyFont="1" applyBorder="1" applyAlignment="1">
      <alignment horizontal="center"/>
      <protection/>
    </xf>
    <xf numFmtId="0" fontId="18" fillId="0" borderId="0" xfId="57" applyFont="1">
      <alignment/>
      <protection/>
    </xf>
    <xf numFmtId="0" fontId="17" fillId="0" borderId="0" xfId="57" applyFont="1">
      <alignment/>
      <protection/>
    </xf>
    <xf numFmtId="0" fontId="8" fillId="0" borderId="19" xfId="57" applyFont="1" applyBorder="1" applyAlignment="1">
      <alignment horizontal="center"/>
      <protection/>
    </xf>
    <xf numFmtId="0" fontId="75" fillId="0" borderId="31" xfId="57" applyFont="1" applyBorder="1" applyAlignment="1">
      <alignment horizontal="left"/>
      <protection/>
    </xf>
    <xf numFmtId="0" fontId="8" fillId="0" borderId="31" xfId="57" applyFont="1" applyBorder="1" applyAlignment="1">
      <alignment horizontal="left"/>
      <protection/>
    </xf>
    <xf numFmtId="180" fontId="8" fillId="0" borderId="0" xfId="57" applyNumberFormat="1" applyFont="1" applyBorder="1" applyAlignment="1">
      <alignment horizontal="left"/>
      <protection/>
    </xf>
    <xf numFmtId="0" fontId="8" fillId="0" borderId="0" xfId="57" applyFont="1" applyBorder="1" applyAlignment="1">
      <alignment horizontal="left"/>
      <protection/>
    </xf>
    <xf numFmtId="0" fontId="76" fillId="0" borderId="0" xfId="57" applyFont="1">
      <alignment/>
      <protection/>
    </xf>
    <xf numFmtId="0" fontId="75" fillId="0" borderId="0" xfId="57" applyFont="1" applyBorder="1" applyAlignment="1">
      <alignment horizontal="left"/>
      <protection/>
    </xf>
    <xf numFmtId="180" fontId="75" fillId="0" borderId="0" xfId="57" applyNumberFormat="1" applyFont="1" applyBorder="1" applyAlignment="1">
      <alignment horizontal="left"/>
      <protection/>
    </xf>
    <xf numFmtId="0" fontId="77" fillId="0" borderId="0" xfId="57" applyFont="1">
      <alignment/>
      <protection/>
    </xf>
    <xf numFmtId="180" fontId="8" fillId="0" borderId="0" xfId="57" applyNumberFormat="1" applyFont="1" applyBorder="1" applyAlignment="1">
      <alignment horizontal="center"/>
      <protection/>
    </xf>
    <xf numFmtId="0" fontId="8" fillId="0" borderId="0" xfId="57" applyFont="1" applyBorder="1" applyAlignment="1">
      <alignment horizontal="center"/>
      <protection/>
    </xf>
    <xf numFmtId="0" fontId="15" fillId="0" borderId="0" xfId="57" applyFont="1" applyAlignment="1">
      <alignment/>
      <protection/>
    </xf>
    <xf numFmtId="0" fontId="13" fillId="0" borderId="0" xfId="57" applyFont="1" applyAlignment="1">
      <alignment horizontal="center"/>
      <protection/>
    </xf>
    <xf numFmtId="0" fontId="20" fillId="0" borderId="0" xfId="57" applyFont="1">
      <alignment/>
      <protection/>
    </xf>
    <xf numFmtId="0" fontId="20" fillId="0" borderId="0" xfId="57" applyFont="1" applyAlignment="1">
      <alignment horizontal="center"/>
      <protection/>
    </xf>
    <xf numFmtId="0" fontId="5" fillId="0" borderId="11" xfId="57" applyFont="1" applyBorder="1" applyAlignment="1">
      <alignment horizontal="center"/>
      <protection/>
    </xf>
    <xf numFmtId="0" fontId="5" fillId="0" borderId="10" xfId="57" applyFont="1" applyBorder="1" applyAlignment="1">
      <alignment horizontal="center"/>
      <protection/>
    </xf>
    <xf numFmtId="180" fontId="5" fillId="0" borderId="14" xfId="57" applyNumberFormat="1" applyFont="1" applyBorder="1" applyAlignment="1">
      <alignment horizontal="center"/>
      <protection/>
    </xf>
    <xf numFmtId="0" fontId="5" fillId="0" borderId="14" xfId="57" applyFont="1" applyBorder="1" applyAlignment="1">
      <alignment horizontal="center"/>
      <protection/>
    </xf>
    <xf numFmtId="0" fontId="18" fillId="0" borderId="0" xfId="57" applyFont="1" applyAlignment="1">
      <alignment horizontal="left"/>
      <protection/>
    </xf>
    <xf numFmtId="180" fontId="19" fillId="0" borderId="32" xfId="57" applyNumberFormat="1" applyFont="1" applyBorder="1" applyAlignment="1">
      <alignment horizontal="center"/>
      <protection/>
    </xf>
    <xf numFmtId="180" fontId="19" fillId="0" borderId="15" xfId="57" applyNumberFormat="1" applyFont="1" applyBorder="1" applyAlignment="1">
      <alignment horizontal="center"/>
      <protection/>
    </xf>
    <xf numFmtId="0" fontId="68" fillId="34" borderId="0" xfId="0" applyFont="1" applyFill="1" applyBorder="1" applyAlignment="1">
      <alignment horizontal="left" vertical="center" wrapText="1"/>
    </xf>
    <xf numFmtId="0" fontId="68" fillId="34" borderId="28" xfId="0" applyFont="1" applyFill="1" applyBorder="1" applyAlignment="1">
      <alignment horizontal="left" vertical="center" wrapText="1"/>
    </xf>
    <xf numFmtId="0" fontId="2" fillId="0" borderId="33" xfId="0" applyFont="1" applyBorder="1" applyAlignment="1">
      <alignment horizontal="center" vertical="center"/>
    </xf>
    <xf numFmtId="180" fontId="2" fillId="0" borderId="34" xfId="0" applyNumberFormat="1" applyFont="1" applyBorder="1" applyAlignment="1">
      <alignment horizontal="right" vertical="center" wrapText="1"/>
    </xf>
    <xf numFmtId="0" fontId="2" fillId="0" borderId="32" xfId="0" applyFont="1" applyBorder="1" applyAlignment="1">
      <alignment horizontal="center" vertical="center"/>
    </xf>
    <xf numFmtId="0" fontId="78" fillId="0" borderId="15" xfId="0" applyFont="1" applyFill="1" applyBorder="1" applyAlignment="1">
      <alignment horizontal="left" vertical="center" wrapText="1"/>
    </xf>
    <xf numFmtId="0" fontId="68" fillId="34" borderId="25" xfId="0" applyFont="1" applyFill="1" applyBorder="1" applyAlignment="1">
      <alignment horizontal="center" vertical="center" wrapText="1"/>
    </xf>
    <xf numFmtId="180" fontId="68" fillId="0" borderId="11" xfId="0" applyNumberFormat="1" applyFont="1" applyBorder="1" applyAlignment="1">
      <alignment horizontal="center" vertical="center" wrapText="1"/>
    </xf>
    <xf numFmtId="0" fontId="2" fillId="0" borderId="26" xfId="0" applyFont="1" applyBorder="1" applyAlignment="1">
      <alignment horizontal="center" vertical="center"/>
    </xf>
    <xf numFmtId="180" fontId="68" fillId="0" borderId="10" xfId="0" applyNumberFormat="1" applyFont="1" applyBorder="1" applyAlignment="1">
      <alignment horizontal="center" vertical="center" wrapText="1"/>
    </xf>
    <xf numFmtId="180" fontId="68" fillId="0" borderId="14" xfId="0" applyNumberFormat="1" applyFont="1" applyBorder="1" applyAlignment="1">
      <alignment horizontal="center" vertical="center" wrapText="1"/>
    </xf>
    <xf numFmtId="0" fontId="4" fillId="0" borderId="35" xfId="0" applyFont="1" applyBorder="1" applyAlignment="1">
      <alignment horizontal="center" vertical="center"/>
    </xf>
    <xf numFmtId="0" fontId="4" fillId="0" borderId="17" xfId="0" applyFont="1" applyBorder="1" applyAlignment="1">
      <alignment horizontal="left" vertical="center" wrapText="1"/>
    </xf>
    <xf numFmtId="180" fontId="4" fillId="0" borderId="17" xfId="0" applyNumberFormat="1" applyFont="1" applyBorder="1" applyAlignment="1">
      <alignment horizontal="center" vertical="center"/>
    </xf>
    <xf numFmtId="180" fontId="2" fillId="0" borderId="17" xfId="0" applyNumberFormat="1" applyFont="1" applyBorder="1" applyAlignment="1">
      <alignment horizontal="right" vertical="center" wrapText="1"/>
    </xf>
    <xf numFmtId="0" fontId="4" fillId="0" borderId="18" xfId="0" applyFont="1" applyBorder="1" applyAlignment="1">
      <alignment horizontal="center" vertical="center"/>
    </xf>
    <xf numFmtId="0" fontId="4" fillId="0" borderId="36" xfId="0" applyFont="1" applyBorder="1" applyAlignment="1">
      <alignment horizontal="center" vertical="center"/>
    </xf>
    <xf numFmtId="0" fontId="68" fillId="0" borderId="20" xfId="0" applyFont="1" applyBorder="1" applyAlignment="1">
      <alignment horizontal="left" vertical="center"/>
    </xf>
    <xf numFmtId="180" fontId="68" fillId="0" borderId="20" xfId="0" applyNumberFormat="1" applyFont="1" applyBorder="1" applyAlignment="1">
      <alignment horizontal="center" vertical="center"/>
    </xf>
    <xf numFmtId="180" fontId="2" fillId="0" borderId="20" xfId="0" applyNumberFormat="1" applyFont="1" applyBorder="1" applyAlignment="1">
      <alignment horizontal="right" vertical="center" wrapText="1"/>
    </xf>
    <xf numFmtId="180" fontId="68" fillId="0" borderId="15" xfId="0" applyNumberFormat="1" applyFont="1" applyBorder="1" applyAlignment="1">
      <alignment horizontal="center" vertical="center"/>
    </xf>
    <xf numFmtId="180" fontId="70" fillId="34" borderId="11" xfId="0" applyNumberFormat="1" applyFont="1" applyFill="1" applyBorder="1" applyAlignment="1">
      <alignment horizontal="center" vertical="center" wrapText="1"/>
    </xf>
    <xf numFmtId="2" fontId="2" fillId="0" borderId="37" xfId="0" applyNumberFormat="1" applyFont="1" applyBorder="1" applyAlignment="1">
      <alignment horizontal="right" vertical="center" wrapText="1"/>
    </xf>
    <xf numFmtId="2" fontId="2" fillId="0" borderId="19" xfId="0" applyNumberFormat="1" applyFont="1" applyBorder="1" applyAlignment="1">
      <alignment horizontal="right" vertical="center" wrapText="1"/>
    </xf>
    <xf numFmtId="2" fontId="2" fillId="0" borderId="29" xfId="0" applyNumberFormat="1" applyFont="1" applyBorder="1" applyAlignment="1">
      <alignment horizontal="right" vertical="center" wrapText="1"/>
    </xf>
    <xf numFmtId="2" fontId="2" fillId="0" borderId="16" xfId="0" applyNumberFormat="1" applyFont="1" applyBorder="1" applyAlignment="1">
      <alignment horizontal="right" vertical="center" wrapText="1"/>
    </xf>
    <xf numFmtId="0" fontId="11" fillId="0" borderId="23" xfId="0" applyFont="1" applyBorder="1" applyAlignment="1">
      <alignment horizontal="center" vertical="center"/>
    </xf>
    <xf numFmtId="0" fontId="2" fillId="0" borderId="38" xfId="0" applyFont="1" applyBorder="1" applyAlignment="1">
      <alignment horizontal="center" vertical="center"/>
    </xf>
    <xf numFmtId="0" fontId="78" fillId="0" borderId="34" xfId="0" applyFont="1" applyFill="1" applyBorder="1" applyAlignment="1">
      <alignment horizontal="left" vertical="center" wrapText="1"/>
    </xf>
    <xf numFmtId="180" fontId="78" fillId="0" borderId="39" xfId="0" applyNumberFormat="1" applyFont="1" applyFill="1" applyBorder="1" applyAlignment="1">
      <alignment horizontal="center" vertical="center" wrapText="1"/>
    </xf>
    <xf numFmtId="2" fontId="2" fillId="0" borderId="34" xfId="0" applyNumberFormat="1" applyFont="1" applyBorder="1" applyAlignment="1">
      <alignment horizontal="right" vertical="center" wrapText="1"/>
    </xf>
    <xf numFmtId="2" fontId="2" fillId="0" borderId="40" xfId="0" applyNumberFormat="1" applyFont="1" applyBorder="1" applyAlignment="1">
      <alignment horizontal="right" vertical="center" wrapText="1"/>
    </xf>
    <xf numFmtId="182" fontId="68" fillId="0" borderId="0" xfId="0" applyNumberFormat="1" applyFont="1" applyAlignment="1">
      <alignment/>
    </xf>
    <xf numFmtId="2" fontId="13" fillId="0" borderId="0" xfId="57" applyNumberFormat="1" applyFont="1">
      <alignment/>
      <protection/>
    </xf>
    <xf numFmtId="2" fontId="5" fillId="0" borderId="0" xfId="57" applyNumberFormat="1" applyFont="1">
      <alignment/>
      <protection/>
    </xf>
    <xf numFmtId="0" fontId="5" fillId="0" borderId="35" xfId="57" applyFont="1" applyFill="1" applyBorder="1" applyAlignment="1">
      <alignment horizontal="center"/>
      <protection/>
    </xf>
    <xf numFmtId="0" fontId="5" fillId="0" borderId="17" xfId="57" applyFont="1" applyBorder="1" applyAlignment="1">
      <alignment/>
      <protection/>
    </xf>
    <xf numFmtId="180" fontId="5" fillId="0" borderId="17" xfId="57" applyNumberFormat="1" applyFont="1" applyBorder="1" applyAlignment="1">
      <alignment horizontal="center"/>
      <protection/>
    </xf>
    <xf numFmtId="0" fontId="5" fillId="0" borderId="37" xfId="57" applyFont="1" applyBorder="1" applyAlignment="1">
      <alignment horizontal="center"/>
      <protection/>
    </xf>
    <xf numFmtId="0" fontId="13" fillId="0" borderId="19" xfId="57" applyFont="1" applyBorder="1" applyAlignment="1">
      <alignment horizontal="center"/>
      <protection/>
    </xf>
    <xf numFmtId="180" fontId="18" fillId="0" borderId="17" xfId="57" applyNumberFormat="1" applyFont="1" applyBorder="1" applyAlignment="1">
      <alignment horizontal="center"/>
      <protection/>
    </xf>
    <xf numFmtId="0" fontId="79" fillId="0" borderId="19" xfId="57" applyFont="1" applyBorder="1" applyAlignment="1">
      <alignment horizontal="center"/>
      <protection/>
    </xf>
    <xf numFmtId="180" fontId="68" fillId="0" borderId="0" xfId="0" applyNumberFormat="1" applyFont="1" applyAlignment="1">
      <alignment/>
    </xf>
    <xf numFmtId="0" fontId="7" fillId="0" borderId="25" xfId="57" applyFont="1" applyBorder="1" applyAlignment="1">
      <alignment horizontal="center"/>
      <protection/>
    </xf>
    <xf numFmtId="49" fontId="11" fillId="0" borderId="0" xfId="57" applyNumberFormat="1" applyFont="1" applyBorder="1" applyAlignment="1">
      <alignment/>
      <protection/>
    </xf>
    <xf numFmtId="180" fontId="11" fillId="0" borderId="0" xfId="57" applyNumberFormat="1" applyFont="1" applyBorder="1" applyAlignment="1">
      <alignment horizontal="center"/>
      <protection/>
    </xf>
    <xf numFmtId="2" fontId="11" fillId="0" borderId="0" xfId="57" applyNumberFormat="1" applyFont="1" applyBorder="1" applyAlignment="1">
      <alignment horizontal="center"/>
      <protection/>
    </xf>
    <xf numFmtId="0" fontId="7" fillId="0" borderId="21" xfId="57" applyFont="1" applyBorder="1" applyAlignment="1">
      <alignment horizontal="center"/>
      <protection/>
    </xf>
    <xf numFmtId="0" fontId="7" fillId="0" borderId="14" xfId="57" applyFont="1" applyBorder="1">
      <alignment/>
      <protection/>
    </xf>
    <xf numFmtId="180" fontId="5" fillId="0" borderId="28" xfId="57" applyNumberFormat="1" applyFont="1" applyBorder="1" applyAlignment="1">
      <alignment horizontal="center"/>
      <protection/>
    </xf>
    <xf numFmtId="180" fontId="18" fillId="0" borderId="14" xfId="57" applyNumberFormat="1" applyFont="1" applyBorder="1" applyAlignment="1">
      <alignment horizontal="center"/>
      <protection/>
    </xf>
    <xf numFmtId="0" fontId="5" fillId="0" borderId="22" xfId="57" applyFont="1" applyBorder="1" applyAlignment="1">
      <alignment horizontal="center"/>
      <protection/>
    </xf>
    <xf numFmtId="0" fontId="19" fillId="0" borderId="41" xfId="57" applyFont="1" applyBorder="1" applyAlignment="1">
      <alignment horizontal="center"/>
      <protection/>
    </xf>
    <xf numFmtId="0" fontId="19" fillId="0" borderId="42" xfId="57" applyFont="1" applyBorder="1" applyAlignment="1">
      <alignment horizontal="center"/>
      <protection/>
    </xf>
    <xf numFmtId="0" fontId="8" fillId="0" borderId="43" xfId="57" applyFont="1" applyBorder="1" applyAlignment="1">
      <alignment horizontal="center"/>
      <protection/>
    </xf>
    <xf numFmtId="0" fontId="7" fillId="0" borderId="44" xfId="57" applyFont="1" applyBorder="1" applyAlignment="1">
      <alignment horizontal="center"/>
      <protection/>
    </xf>
    <xf numFmtId="0" fontId="5" fillId="0" borderId="45" xfId="57" applyFont="1" applyBorder="1" applyAlignment="1">
      <alignment horizontal="center"/>
      <protection/>
    </xf>
    <xf numFmtId="0" fontId="5" fillId="0" borderId="14" xfId="57" applyFont="1" applyBorder="1">
      <alignment/>
      <protection/>
    </xf>
    <xf numFmtId="0" fontId="5" fillId="0" borderId="11" xfId="57" applyFont="1" applyBorder="1">
      <alignment/>
      <protection/>
    </xf>
    <xf numFmtId="0" fontId="19" fillId="0" borderId="32" xfId="57" applyFont="1" applyBorder="1">
      <alignment/>
      <protection/>
    </xf>
    <xf numFmtId="0" fontId="5" fillId="0" borderId="44" xfId="57" applyFont="1" applyFill="1" applyBorder="1" applyAlignment="1">
      <alignment horizontal="center"/>
      <protection/>
    </xf>
    <xf numFmtId="180" fontId="19" fillId="0" borderId="16" xfId="57" applyNumberFormat="1" applyFont="1" applyBorder="1" applyAlignment="1">
      <alignment horizontal="center"/>
      <protection/>
    </xf>
    <xf numFmtId="180" fontId="8" fillId="0" borderId="38" xfId="57" applyNumberFormat="1" applyFont="1" applyBorder="1" applyAlignment="1">
      <alignment horizontal="center"/>
      <protection/>
    </xf>
    <xf numFmtId="180" fontId="8" fillId="0" borderId="34" xfId="57" applyNumberFormat="1" applyFont="1" applyBorder="1" applyAlignment="1">
      <alignment horizontal="center"/>
      <protection/>
    </xf>
    <xf numFmtId="180" fontId="8" fillId="0" borderId="46" xfId="57" applyNumberFormat="1" applyFont="1" applyBorder="1" applyAlignment="1">
      <alignment horizontal="center"/>
      <protection/>
    </xf>
    <xf numFmtId="180" fontId="18" fillId="0" borderId="47" xfId="57" applyNumberFormat="1" applyFont="1" applyBorder="1" applyAlignment="1">
      <alignment horizontal="center"/>
      <protection/>
    </xf>
    <xf numFmtId="180" fontId="18" fillId="0" borderId="48" xfId="57" applyNumberFormat="1" applyFont="1" applyBorder="1" applyAlignment="1">
      <alignment horizontal="center"/>
      <protection/>
    </xf>
    <xf numFmtId="180" fontId="11" fillId="0" borderId="49" xfId="57" applyNumberFormat="1" applyFont="1" applyBorder="1" applyAlignment="1">
      <alignment horizontal="center"/>
      <protection/>
    </xf>
    <xf numFmtId="0" fontId="18" fillId="0" borderId="50" xfId="57" applyFont="1" applyBorder="1">
      <alignment/>
      <protection/>
    </xf>
    <xf numFmtId="0" fontId="5" fillId="0" borderId="42" xfId="57" applyFont="1" applyBorder="1">
      <alignment/>
      <protection/>
    </xf>
    <xf numFmtId="0" fontId="18" fillId="0" borderId="42" xfId="57" applyFont="1" applyBorder="1">
      <alignment/>
      <protection/>
    </xf>
    <xf numFmtId="49" fontId="18" fillId="0" borderId="51" xfId="57" applyNumberFormat="1" applyFont="1" applyBorder="1" applyAlignment="1">
      <alignment/>
      <protection/>
    </xf>
    <xf numFmtId="49" fontId="11" fillId="0" borderId="24" xfId="57" applyNumberFormat="1" applyFont="1" applyBorder="1" applyAlignment="1">
      <alignment/>
      <protection/>
    </xf>
    <xf numFmtId="180" fontId="80" fillId="0" borderId="24" xfId="57" applyNumberFormat="1" applyFont="1" applyBorder="1" applyAlignment="1">
      <alignment horizontal="center"/>
      <protection/>
    </xf>
    <xf numFmtId="0" fontId="12" fillId="0" borderId="0" xfId="57" applyFont="1" applyFill="1" applyAlignment="1">
      <alignment horizontal="center"/>
      <protection/>
    </xf>
    <xf numFmtId="0" fontId="11" fillId="0" borderId="0" xfId="57" applyFont="1" applyFill="1" applyAlignment="1">
      <alignment horizontal="center"/>
      <protection/>
    </xf>
    <xf numFmtId="0" fontId="14" fillId="0" borderId="0" xfId="57" applyFont="1" applyAlignment="1">
      <alignment horizontal="center"/>
      <protection/>
    </xf>
    <xf numFmtId="0" fontId="17" fillId="0" borderId="52" xfId="57" applyFont="1" applyBorder="1" applyAlignment="1">
      <alignment horizontal="right"/>
      <protection/>
    </xf>
    <xf numFmtId="0" fontId="8" fillId="0" borderId="24" xfId="57" applyFont="1" applyBorder="1" applyAlignment="1">
      <alignment horizontal="center" vertical="center" wrapText="1"/>
      <protection/>
    </xf>
    <xf numFmtId="0" fontId="8" fillId="0" borderId="24" xfId="57" applyFont="1" applyBorder="1" applyAlignment="1">
      <alignment horizontal="center" vertical="center"/>
      <protection/>
    </xf>
    <xf numFmtId="0" fontId="10" fillId="0" borderId="24" xfId="57" applyFont="1" applyBorder="1" applyAlignment="1">
      <alignment horizontal="center" vertical="center" wrapText="1"/>
      <protection/>
    </xf>
    <xf numFmtId="0" fontId="19" fillId="0" borderId="17" xfId="57" applyFont="1" applyBorder="1" applyAlignment="1">
      <alignment horizontal="center" vertical="center"/>
      <protection/>
    </xf>
    <xf numFmtId="0" fontId="19" fillId="0" borderId="37" xfId="57" applyFont="1" applyBorder="1" applyAlignment="1">
      <alignment horizontal="center" vertical="center"/>
      <protection/>
    </xf>
    <xf numFmtId="0" fontId="11" fillId="0" borderId="14" xfId="57" applyFont="1" applyBorder="1" applyAlignment="1">
      <alignment horizontal="center" vertical="center"/>
      <protection/>
    </xf>
    <xf numFmtId="0" fontId="11" fillId="0" borderId="28" xfId="57" applyFont="1" applyBorder="1" applyAlignment="1">
      <alignment horizontal="center" vertical="center"/>
      <protection/>
    </xf>
    <xf numFmtId="0" fontId="11" fillId="0" borderId="34" xfId="57" applyFont="1" applyBorder="1" applyAlignment="1">
      <alignment horizontal="center" vertical="center"/>
      <protection/>
    </xf>
    <xf numFmtId="0" fontId="11" fillId="0" borderId="48" xfId="57" applyFont="1" applyBorder="1" applyAlignment="1">
      <alignment horizontal="center" vertical="center"/>
      <protection/>
    </xf>
    <xf numFmtId="0" fontId="11" fillId="0" borderId="53" xfId="57" applyFont="1" applyBorder="1" applyAlignment="1">
      <alignment horizontal="center" vertical="center"/>
      <protection/>
    </xf>
    <xf numFmtId="0" fontId="11" fillId="0" borderId="10" xfId="57" applyFont="1" applyBorder="1" applyAlignment="1">
      <alignment horizontal="center" vertical="center"/>
      <protection/>
    </xf>
    <xf numFmtId="0" fontId="11" fillId="0" borderId="20" xfId="57" applyFont="1" applyBorder="1" applyAlignment="1">
      <alignment horizontal="center" vertical="center"/>
      <protection/>
    </xf>
    <xf numFmtId="0" fontId="8" fillId="0" borderId="54" xfId="57" applyFont="1" applyBorder="1" applyAlignment="1">
      <alignment horizontal="center"/>
      <protection/>
    </xf>
    <xf numFmtId="0" fontId="8" fillId="0" borderId="52" xfId="57" applyFont="1" applyBorder="1" applyAlignment="1">
      <alignment horizontal="center"/>
      <protection/>
    </xf>
    <xf numFmtId="0" fontId="11" fillId="0" borderId="41" xfId="57" applyFont="1" applyBorder="1" applyAlignment="1">
      <alignment horizontal="center" vertical="center"/>
      <protection/>
    </xf>
    <xf numFmtId="0" fontId="11" fillId="0" borderId="42" xfId="57" applyFont="1" applyBorder="1" applyAlignment="1">
      <alignment horizontal="center" vertical="center"/>
      <protection/>
    </xf>
    <xf numFmtId="0" fontId="11" fillId="0" borderId="43" xfId="57" applyFont="1" applyBorder="1" applyAlignment="1">
      <alignment horizontal="center" vertical="center"/>
      <protection/>
    </xf>
    <xf numFmtId="0" fontId="11" fillId="0" borderId="55" xfId="57" applyFont="1" applyBorder="1" applyAlignment="1">
      <alignment horizontal="center" vertical="center"/>
      <protection/>
    </xf>
    <xf numFmtId="0" fontId="11" fillId="0" borderId="17" xfId="57" applyFont="1" applyBorder="1" applyAlignment="1">
      <alignment horizontal="center" vertical="center"/>
      <protection/>
    </xf>
    <xf numFmtId="0" fontId="11" fillId="0" borderId="12" xfId="57" applyFont="1" applyBorder="1" applyAlignment="1">
      <alignment horizontal="center" vertical="center"/>
      <protection/>
    </xf>
    <xf numFmtId="0" fontId="11" fillId="0" borderId="56" xfId="57" applyFont="1" applyBorder="1" applyAlignment="1">
      <alignment horizontal="center" vertical="center"/>
      <protection/>
    </xf>
    <xf numFmtId="0" fontId="11" fillId="0" borderId="27" xfId="57" applyFont="1" applyBorder="1" applyAlignment="1">
      <alignment horizontal="center" vertical="center"/>
      <protection/>
    </xf>
    <xf numFmtId="0" fontId="8" fillId="0" borderId="57" xfId="57" applyFont="1" applyBorder="1" applyAlignment="1">
      <alignment horizontal="center"/>
      <protection/>
    </xf>
    <xf numFmtId="0" fontId="8" fillId="0" borderId="58" xfId="57" applyFont="1" applyBorder="1" applyAlignment="1">
      <alignment horizontal="center"/>
      <protection/>
    </xf>
    <xf numFmtId="0" fontId="8" fillId="0" borderId="32" xfId="57" applyFont="1" applyBorder="1" applyAlignment="1">
      <alignment horizontal="center"/>
      <protection/>
    </xf>
    <xf numFmtId="0" fontId="8" fillId="0" borderId="59" xfId="57" applyFont="1" applyBorder="1" applyAlignment="1">
      <alignment horizontal="center"/>
      <protection/>
    </xf>
    <xf numFmtId="0" fontId="8" fillId="0" borderId="24" xfId="57" applyFont="1" applyBorder="1" applyAlignment="1">
      <alignment horizontal="center"/>
      <protection/>
    </xf>
    <xf numFmtId="0" fontId="15" fillId="0" borderId="0" xfId="57" applyFont="1" applyFill="1" applyAlignment="1">
      <alignment horizontal="center"/>
      <protection/>
    </xf>
    <xf numFmtId="0" fontId="18" fillId="0" borderId="0" xfId="57" applyFont="1" applyAlignment="1">
      <alignment horizontal="left"/>
      <protection/>
    </xf>
    <xf numFmtId="0" fontId="72" fillId="0" borderId="0" xfId="0" applyFont="1" applyFill="1" applyAlignment="1">
      <alignment horizontal="center" vertical="center"/>
    </xf>
    <xf numFmtId="0" fontId="72" fillId="0" borderId="0" xfId="0" applyFont="1" applyBorder="1" applyAlignment="1">
      <alignment horizontal="left" vertical="center"/>
    </xf>
    <xf numFmtId="0" fontId="81" fillId="0" borderId="0" xfId="0" applyFont="1" applyBorder="1" applyAlignment="1">
      <alignment horizontal="right" vertical="center"/>
    </xf>
    <xf numFmtId="0" fontId="9" fillId="0" borderId="23" xfId="0" applyFont="1" applyBorder="1" applyAlignment="1">
      <alignment horizontal="center" vertical="center" wrapText="1"/>
    </xf>
    <xf numFmtId="0" fontId="9" fillId="0" borderId="6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6"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5" xfId="0" applyFont="1" applyBorder="1" applyAlignment="1">
      <alignment horizontal="center" vertical="center" wrapText="1"/>
    </xf>
    <xf numFmtId="0" fontId="82" fillId="0" borderId="0" xfId="0" applyFont="1" applyAlignment="1">
      <alignment horizontal="left" vertical="center"/>
    </xf>
    <xf numFmtId="0" fontId="71" fillId="0" borderId="0" xfId="0" applyFont="1" applyAlignment="1">
      <alignment horizontal="left"/>
    </xf>
    <xf numFmtId="0" fontId="71" fillId="0" borderId="31" xfId="0" applyFont="1" applyBorder="1" applyAlignment="1">
      <alignment horizontal="left" vertical="center" wrapText="1"/>
    </xf>
    <xf numFmtId="0" fontId="71" fillId="0" borderId="0" xfId="0" applyFont="1" applyBorder="1" applyAlignment="1">
      <alignment horizontal="left" vertical="center" wrapText="1"/>
    </xf>
    <xf numFmtId="0" fontId="68" fillId="0" borderId="0" xfId="0" applyFont="1" applyAlignment="1">
      <alignment horizontal="left"/>
    </xf>
    <xf numFmtId="0" fontId="3" fillId="0" borderId="23" xfId="0" applyFont="1" applyBorder="1" applyAlignment="1">
      <alignment horizontal="center" vertical="center" wrapText="1"/>
    </xf>
    <xf numFmtId="0" fontId="3" fillId="0" borderId="6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70" fillId="0" borderId="0" xfId="0" applyFont="1" applyAlignment="1">
      <alignment horizontal="center" wrapText="1"/>
    </xf>
    <xf numFmtId="0" fontId="72" fillId="0" borderId="0" xfId="0" applyFont="1" applyFill="1" applyAlignment="1">
      <alignment horizontal="left" vertical="center"/>
    </xf>
    <xf numFmtId="0" fontId="70" fillId="0" borderId="23" xfId="0" applyFont="1" applyBorder="1" applyAlignment="1">
      <alignment horizontal="center" vertical="center" wrapText="1"/>
    </xf>
    <xf numFmtId="0" fontId="70" fillId="0" borderId="60" xfId="0" applyFont="1" applyBorder="1" applyAlignment="1">
      <alignment horizontal="center" vertical="center" wrapText="1"/>
    </xf>
    <xf numFmtId="0" fontId="83" fillId="0" borderId="0" xfId="0" applyFont="1" applyAlignment="1">
      <alignment horizontal="left"/>
    </xf>
    <xf numFmtId="0" fontId="70" fillId="0" borderId="0" xfId="0" applyFont="1" applyAlignment="1">
      <alignment horizontal="left" vertical="center"/>
    </xf>
    <xf numFmtId="0" fontId="78" fillId="0" borderId="63" xfId="0" applyFont="1" applyFill="1" applyBorder="1" applyAlignment="1">
      <alignment horizontal="center" vertical="center" wrapText="1"/>
    </xf>
    <xf numFmtId="0" fontId="78" fillId="0" borderId="47"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xf>
    <xf numFmtId="0" fontId="70" fillId="0" borderId="0" xfId="0" applyFont="1" applyFill="1" applyAlignment="1">
      <alignment horizontal="left" vertical="center"/>
    </xf>
    <xf numFmtId="0" fontId="70" fillId="0" borderId="0" xfId="0" applyFont="1" applyBorder="1" applyAlignment="1">
      <alignment horizontal="center"/>
    </xf>
    <xf numFmtId="0" fontId="9" fillId="0" borderId="41" xfId="0" applyFont="1" applyBorder="1" applyAlignment="1">
      <alignment horizontal="center" vertical="center" wrapText="1"/>
    </xf>
    <xf numFmtId="0" fontId="9" fillId="0" borderId="5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51" xfId="0" applyFont="1" applyBorder="1" applyAlignment="1">
      <alignment horizontal="center" vertical="center" wrapText="1"/>
    </xf>
    <xf numFmtId="0" fontId="84" fillId="0" borderId="5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AK315"/>
  <sheetViews>
    <sheetView tabSelected="1" view="pageBreakPreview" zoomScale="89" zoomScaleSheetLayoutView="89" zoomScalePageLayoutView="0" workbookViewId="0" topLeftCell="A19">
      <selection activeCell="R192" sqref="R192"/>
    </sheetView>
  </sheetViews>
  <sheetFormatPr defaultColWidth="9.140625" defaultRowHeight="15"/>
  <cols>
    <col min="1" max="1" width="6.28125" style="51" customWidth="1"/>
    <col min="2" max="2" width="26.421875" style="51" customWidth="1"/>
    <col min="3" max="4" width="10.7109375" style="51" customWidth="1"/>
    <col min="5" max="5" width="9.57421875" style="51" customWidth="1"/>
    <col min="6" max="7" width="9.7109375" style="51" customWidth="1"/>
    <col min="8" max="14" width="10.7109375" style="51" customWidth="1"/>
    <col min="15" max="15" width="23.28125" style="51" customWidth="1"/>
    <col min="16" max="16" width="9.140625" style="51" customWidth="1"/>
    <col min="17" max="17" width="10.7109375" style="51" bestFit="1" customWidth="1"/>
    <col min="18" max="22" width="9.140625" style="51" customWidth="1"/>
    <col min="23" max="23" width="24.7109375" style="51" customWidth="1"/>
    <col min="24" max="24" width="13.8515625" style="51" customWidth="1"/>
    <col min="25" max="25" width="13.140625" style="51" hidden="1" customWidth="1"/>
    <col min="26" max="26" width="13.140625" style="51" customWidth="1"/>
    <col min="27" max="31" width="10.57421875" style="51" bestFit="1" customWidth="1"/>
    <col min="32" max="32" width="10.421875" style="51" customWidth="1"/>
    <col min="33" max="33" width="23.140625" style="51" customWidth="1"/>
    <col min="34" max="34" width="20.28125" style="51" customWidth="1"/>
    <col min="35" max="36" width="18.7109375" style="51" customWidth="1"/>
    <col min="37" max="37" width="0" style="51" hidden="1" customWidth="1"/>
    <col min="38" max="38" width="21.57421875" style="51" customWidth="1"/>
    <col min="39" max="39" width="0" style="51" hidden="1" customWidth="1"/>
    <col min="40" max="16384" width="9.140625" style="51" customWidth="1"/>
  </cols>
  <sheetData>
    <row r="1" spans="1:15" ht="18.75">
      <c r="A1" s="189" t="s">
        <v>67</v>
      </c>
      <c r="B1" s="190"/>
      <c r="C1" s="190"/>
      <c r="D1" s="190"/>
      <c r="E1" s="190"/>
      <c r="F1" s="190"/>
      <c r="G1" s="190"/>
      <c r="H1" s="190"/>
      <c r="I1" s="190"/>
      <c r="J1" s="190"/>
      <c r="K1" s="190"/>
      <c r="L1" s="190"/>
      <c r="M1" s="190"/>
      <c r="N1" s="190"/>
      <c r="O1" s="190"/>
    </row>
    <row r="2" spans="1:15" ht="17.25" customHeight="1">
      <c r="A2" s="191" t="s">
        <v>157</v>
      </c>
      <c r="B2" s="191"/>
      <c r="C2" s="191"/>
      <c r="D2" s="191"/>
      <c r="E2" s="191"/>
      <c r="F2" s="191"/>
      <c r="G2" s="191"/>
      <c r="H2" s="191"/>
      <c r="I2" s="191"/>
      <c r="J2" s="191"/>
      <c r="K2" s="191"/>
      <c r="L2" s="191"/>
      <c r="M2" s="191"/>
      <c r="N2" s="191"/>
      <c r="O2" s="191"/>
    </row>
    <row r="3" spans="2:15" ht="17.25" thickBot="1">
      <c r="B3" s="52" t="s">
        <v>68</v>
      </c>
      <c r="I3" s="53"/>
      <c r="M3" s="192" t="s">
        <v>69</v>
      </c>
      <c r="N3" s="192"/>
      <c r="O3" s="192"/>
    </row>
    <row r="4" spans="1:15" s="56" customFormat="1" ht="16.5" customHeight="1" thickBot="1">
      <c r="A4" s="193" t="s">
        <v>70</v>
      </c>
      <c r="B4" s="194" t="s">
        <v>71</v>
      </c>
      <c r="C4" s="193" t="s">
        <v>72</v>
      </c>
      <c r="D4" s="195" t="s">
        <v>73</v>
      </c>
      <c r="E4" s="194" t="s">
        <v>74</v>
      </c>
      <c r="F4" s="194"/>
      <c r="G4" s="194"/>
      <c r="H4" s="194"/>
      <c r="I4" s="194"/>
      <c r="J4" s="194"/>
      <c r="K4" s="194" t="s">
        <v>149</v>
      </c>
      <c r="L4" s="194"/>
      <c r="M4" s="194"/>
      <c r="N4" s="194"/>
      <c r="O4" s="193" t="s">
        <v>75</v>
      </c>
    </row>
    <row r="5" spans="1:15" s="56" customFormat="1" ht="42" customHeight="1" thickBot="1">
      <c r="A5" s="193"/>
      <c r="B5" s="194"/>
      <c r="C5" s="193"/>
      <c r="D5" s="195"/>
      <c r="E5" s="54" t="s">
        <v>148</v>
      </c>
      <c r="F5" s="54" t="s">
        <v>145</v>
      </c>
      <c r="G5" s="54" t="s">
        <v>125</v>
      </c>
      <c r="H5" s="54" t="s">
        <v>123</v>
      </c>
      <c r="I5" s="54" t="s">
        <v>121</v>
      </c>
      <c r="J5" s="54" t="s">
        <v>120</v>
      </c>
      <c r="K5" s="55" t="s">
        <v>76</v>
      </c>
      <c r="L5" s="54" t="s">
        <v>145</v>
      </c>
      <c r="M5" s="54" t="s">
        <v>125</v>
      </c>
      <c r="N5" s="54" t="s">
        <v>123</v>
      </c>
      <c r="O5" s="193"/>
    </row>
    <row r="6" spans="1:15" s="56" customFormat="1" ht="16.5" thickBot="1">
      <c r="A6" s="57">
        <v>1</v>
      </c>
      <c r="B6" s="57">
        <v>2</v>
      </c>
      <c r="C6" s="57">
        <v>3</v>
      </c>
      <c r="D6" s="57">
        <v>4</v>
      </c>
      <c r="E6" s="57">
        <v>5</v>
      </c>
      <c r="F6" s="57">
        <v>6</v>
      </c>
      <c r="G6" s="57">
        <v>7</v>
      </c>
      <c r="H6" s="57">
        <v>8</v>
      </c>
      <c r="I6" s="57">
        <v>9</v>
      </c>
      <c r="J6" s="57">
        <v>10</v>
      </c>
      <c r="K6" s="57">
        <v>11</v>
      </c>
      <c r="L6" s="57">
        <v>12</v>
      </c>
      <c r="M6" s="57">
        <v>13</v>
      </c>
      <c r="N6" s="57">
        <v>14</v>
      </c>
      <c r="O6" s="57">
        <v>15</v>
      </c>
    </row>
    <row r="7" spans="1:17" s="56" customFormat="1" ht="18" customHeight="1">
      <c r="A7" s="150">
        <v>1</v>
      </c>
      <c r="B7" s="151" t="s">
        <v>77</v>
      </c>
      <c r="C7" s="152">
        <v>0.03</v>
      </c>
      <c r="D7" s="152">
        <f>AVERAGE(F7:J7)</f>
        <v>0.003746</v>
      </c>
      <c r="E7" s="152">
        <v>9E-05</v>
      </c>
      <c r="F7" s="152">
        <v>0.00136</v>
      </c>
      <c r="G7" s="152">
        <v>0.00038</v>
      </c>
      <c r="H7" s="152">
        <v>0.00171</v>
      </c>
      <c r="I7" s="152">
        <v>0.01228</v>
      </c>
      <c r="J7" s="152">
        <v>0.003</v>
      </c>
      <c r="K7" s="155">
        <f aca="true" t="shared" si="0" ref="K7:K20">E7-D7</f>
        <v>-0.0036560000000000004</v>
      </c>
      <c r="L7" s="155">
        <f aca="true" t="shared" si="1" ref="L7:L20">E7-F7</f>
        <v>-0.00127</v>
      </c>
      <c r="M7" s="155">
        <f aca="true" t="shared" si="2" ref="M7:M20">E7-G7</f>
        <v>-0.00029</v>
      </c>
      <c r="N7" s="155">
        <f aca="true" t="shared" si="3" ref="N7:N20">E7-H7</f>
        <v>-0.00162</v>
      </c>
      <c r="O7" s="153"/>
      <c r="P7"/>
      <c r="Q7"/>
    </row>
    <row r="8" spans="1:17" s="56" customFormat="1" ht="18" customHeight="1">
      <c r="A8" s="58">
        <v>2</v>
      </c>
      <c r="B8" s="64" t="s">
        <v>78</v>
      </c>
      <c r="C8" s="59">
        <v>0.2819</v>
      </c>
      <c r="D8" s="60">
        <f>AVERAGE(F8:J8)</f>
        <v>0.27785200000000004</v>
      </c>
      <c r="E8" s="59">
        <v>0.2855</v>
      </c>
      <c r="F8" s="59">
        <v>0.282</v>
      </c>
      <c r="G8" s="59">
        <v>0.2814</v>
      </c>
      <c r="H8" s="59">
        <v>0.28286</v>
      </c>
      <c r="I8" s="59">
        <v>0.262</v>
      </c>
      <c r="J8" s="59">
        <v>0.281</v>
      </c>
      <c r="K8" s="61">
        <f t="shared" si="0"/>
        <v>0.007647999999999933</v>
      </c>
      <c r="L8" s="61">
        <f t="shared" si="1"/>
        <v>0.003500000000000003</v>
      </c>
      <c r="M8" s="61">
        <f t="shared" si="2"/>
        <v>0.0040999999999999925</v>
      </c>
      <c r="N8" s="61">
        <f t="shared" si="3"/>
        <v>0.0026399999999999757</v>
      </c>
      <c r="O8" s="62"/>
      <c r="P8"/>
      <c r="Q8"/>
    </row>
    <row r="9" spans="1:17" s="56" customFormat="1" ht="18" customHeight="1">
      <c r="A9" s="63">
        <v>3</v>
      </c>
      <c r="B9" s="69" t="s">
        <v>43</v>
      </c>
      <c r="C9" s="65">
        <v>2.8877</v>
      </c>
      <c r="D9" s="60">
        <f aca="true" t="shared" si="4" ref="D9:D39">AVERAGE(F9:J9)</f>
        <v>2.9846</v>
      </c>
      <c r="E9" s="59">
        <v>3.336</v>
      </c>
      <c r="F9" s="59">
        <v>3.196</v>
      </c>
      <c r="G9" s="59">
        <v>3.163</v>
      </c>
      <c r="H9" s="59">
        <v>2.764</v>
      </c>
      <c r="I9" s="59">
        <v>2.89</v>
      </c>
      <c r="J9" s="59">
        <v>2.91</v>
      </c>
      <c r="K9" s="67">
        <f t="shared" si="0"/>
        <v>0.35139999999999993</v>
      </c>
      <c r="L9" s="67">
        <f t="shared" si="1"/>
        <v>0.13999999999999968</v>
      </c>
      <c r="M9" s="67">
        <f t="shared" si="2"/>
        <v>0.17300000000000004</v>
      </c>
      <c r="N9" s="67">
        <f t="shared" si="3"/>
        <v>0.5720000000000001</v>
      </c>
      <c r="O9" s="68"/>
      <c r="P9"/>
      <c r="Q9"/>
    </row>
    <row r="10" spans="1:17" s="56" customFormat="1" ht="18" customHeight="1">
      <c r="A10" s="58">
        <v>4</v>
      </c>
      <c r="B10" s="69" t="s">
        <v>44</v>
      </c>
      <c r="C10" s="60">
        <v>0.7857</v>
      </c>
      <c r="D10" s="60">
        <f t="shared" si="4"/>
        <v>1.416</v>
      </c>
      <c r="E10" s="59">
        <v>1.8</v>
      </c>
      <c r="F10" s="59">
        <v>1.49</v>
      </c>
      <c r="G10" s="59">
        <v>1.5</v>
      </c>
      <c r="H10" s="59">
        <v>1.38</v>
      </c>
      <c r="I10" s="59">
        <v>1.38</v>
      </c>
      <c r="J10" s="59">
        <v>1.33</v>
      </c>
      <c r="K10" s="67">
        <f t="shared" si="0"/>
        <v>0.3840000000000001</v>
      </c>
      <c r="L10" s="67">
        <f t="shared" si="1"/>
        <v>0.31000000000000005</v>
      </c>
      <c r="M10" s="67">
        <f t="shared" si="2"/>
        <v>0.30000000000000004</v>
      </c>
      <c r="N10" s="67">
        <f t="shared" si="3"/>
        <v>0.42000000000000015</v>
      </c>
      <c r="O10" s="70"/>
      <c r="P10"/>
      <c r="Q10"/>
    </row>
    <row r="11" spans="1:17" s="56" customFormat="1" ht="18" customHeight="1" thickBot="1">
      <c r="A11" s="63">
        <v>5</v>
      </c>
      <c r="B11" s="69" t="s">
        <v>79</v>
      </c>
      <c r="C11" s="60">
        <v>0.4238</v>
      </c>
      <c r="D11" s="60">
        <f t="shared" si="4"/>
        <v>1.4474999999999998</v>
      </c>
      <c r="E11" s="59">
        <v>1.887</v>
      </c>
      <c r="F11" s="59">
        <v>1.3347</v>
      </c>
      <c r="G11" s="59">
        <v>1.3963</v>
      </c>
      <c r="H11" s="59">
        <v>1.5046</v>
      </c>
      <c r="I11" s="59">
        <v>1.4499</v>
      </c>
      <c r="J11" s="59">
        <v>1.552</v>
      </c>
      <c r="K11" s="67">
        <f t="shared" si="0"/>
        <v>0.4395000000000002</v>
      </c>
      <c r="L11" s="67">
        <f t="shared" si="1"/>
        <v>0.5523</v>
      </c>
      <c r="M11" s="67">
        <f t="shared" si="2"/>
        <v>0.4906999999999999</v>
      </c>
      <c r="N11" s="67">
        <f t="shared" si="3"/>
        <v>0.3824000000000001</v>
      </c>
      <c r="O11" s="70"/>
      <c r="P11"/>
      <c r="Q11"/>
    </row>
    <row r="12" spans="1:37" s="56" customFormat="1" ht="18" customHeight="1">
      <c r="A12" s="58">
        <v>6</v>
      </c>
      <c r="B12" s="69" t="s">
        <v>46</v>
      </c>
      <c r="C12" s="60">
        <v>2.0093</v>
      </c>
      <c r="D12" s="60">
        <f t="shared" si="4"/>
        <v>2.2881039999999997</v>
      </c>
      <c r="E12" s="59">
        <v>3.05214</v>
      </c>
      <c r="F12" s="59">
        <v>3.40329</v>
      </c>
      <c r="G12" s="59">
        <v>2.14617</v>
      </c>
      <c r="H12" s="59">
        <v>1.72257</v>
      </c>
      <c r="I12" s="59">
        <v>1.95249</v>
      </c>
      <c r="J12" s="59">
        <v>2.216</v>
      </c>
      <c r="K12" s="67">
        <f t="shared" si="0"/>
        <v>0.7640360000000004</v>
      </c>
      <c r="L12" s="67">
        <f t="shared" si="1"/>
        <v>-0.3511500000000001</v>
      </c>
      <c r="M12" s="67">
        <f t="shared" si="2"/>
        <v>0.9059699999999999</v>
      </c>
      <c r="N12" s="67">
        <f t="shared" si="3"/>
        <v>1.3295700000000001</v>
      </c>
      <c r="O12" s="70"/>
      <c r="P12"/>
      <c r="Q12"/>
      <c r="W12" s="207" t="s">
        <v>10</v>
      </c>
      <c r="X12" s="210" t="s">
        <v>80</v>
      </c>
      <c r="Y12" s="211" t="s">
        <v>81</v>
      </c>
      <c r="Z12" s="71"/>
      <c r="AA12" s="211" t="s">
        <v>82</v>
      </c>
      <c r="AB12" s="211"/>
      <c r="AC12" s="211"/>
      <c r="AD12" s="211"/>
      <c r="AE12" s="214"/>
      <c r="AF12" s="211"/>
      <c r="AG12" s="71" t="s">
        <v>83</v>
      </c>
      <c r="AH12" s="72" t="s">
        <v>150</v>
      </c>
      <c r="AI12" s="72" t="s">
        <v>146</v>
      </c>
      <c r="AJ12" s="196" t="s">
        <v>134</v>
      </c>
      <c r="AK12" s="197"/>
    </row>
    <row r="13" spans="1:37" s="56" customFormat="1" ht="18" customHeight="1">
      <c r="A13" s="63">
        <v>7</v>
      </c>
      <c r="B13" s="69" t="s">
        <v>47</v>
      </c>
      <c r="C13" s="60">
        <v>5.914</v>
      </c>
      <c r="D13" s="60">
        <f t="shared" si="4"/>
        <v>6.13252</v>
      </c>
      <c r="E13" s="59">
        <v>7.3234</v>
      </c>
      <c r="F13" s="59">
        <v>7.5626</v>
      </c>
      <c r="G13" s="59">
        <v>6.1</v>
      </c>
      <c r="H13" s="59">
        <v>5.62</v>
      </c>
      <c r="I13" s="59">
        <v>5.51</v>
      </c>
      <c r="J13" s="59">
        <v>5.87</v>
      </c>
      <c r="K13" s="67">
        <f t="shared" si="0"/>
        <v>1.19088</v>
      </c>
      <c r="L13" s="67">
        <f t="shared" si="1"/>
        <v>-0.2391999999999994</v>
      </c>
      <c r="M13" s="67">
        <f t="shared" si="2"/>
        <v>1.2234000000000007</v>
      </c>
      <c r="N13" s="67">
        <f t="shared" si="3"/>
        <v>1.7034000000000002</v>
      </c>
      <c r="O13" s="70"/>
      <c r="P13"/>
      <c r="Q13"/>
      <c r="W13" s="208"/>
      <c r="X13" s="201"/>
      <c r="Y13" s="212"/>
      <c r="Z13" s="73" t="s">
        <v>84</v>
      </c>
      <c r="AA13" s="198" t="s">
        <v>148</v>
      </c>
      <c r="AB13" s="198" t="s">
        <v>145</v>
      </c>
      <c r="AC13" s="198" t="s">
        <v>125</v>
      </c>
      <c r="AD13" s="198" t="s">
        <v>123</v>
      </c>
      <c r="AE13" s="198" t="s">
        <v>121</v>
      </c>
      <c r="AF13" s="198" t="s">
        <v>120</v>
      </c>
      <c r="AG13" s="74" t="s">
        <v>85</v>
      </c>
      <c r="AH13" s="201" t="s">
        <v>86</v>
      </c>
      <c r="AI13" s="203" t="s">
        <v>86</v>
      </c>
      <c r="AJ13" s="203" t="s">
        <v>87</v>
      </c>
      <c r="AK13" s="75" t="s">
        <v>88</v>
      </c>
    </row>
    <row r="14" spans="1:37" s="56" customFormat="1" ht="18" customHeight="1">
      <c r="A14" s="58">
        <v>8</v>
      </c>
      <c r="B14" s="69" t="s">
        <v>48</v>
      </c>
      <c r="C14" s="60">
        <v>0.085</v>
      </c>
      <c r="D14" s="60">
        <f t="shared" si="4"/>
        <v>0.058585</v>
      </c>
      <c r="E14" s="59"/>
      <c r="F14" s="59"/>
      <c r="G14" s="59">
        <v>0.08234</v>
      </c>
      <c r="H14" s="59">
        <v>0.09</v>
      </c>
      <c r="I14" s="59">
        <v>0</v>
      </c>
      <c r="J14" s="59">
        <v>0.062</v>
      </c>
      <c r="K14" s="67">
        <f t="shared" si="0"/>
        <v>-0.058585</v>
      </c>
      <c r="L14" s="67">
        <f t="shared" si="1"/>
        <v>0</v>
      </c>
      <c r="M14" s="67">
        <f t="shared" si="2"/>
        <v>-0.08234</v>
      </c>
      <c r="N14" s="67">
        <f t="shared" si="3"/>
        <v>-0.09</v>
      </c>
      <c r="O14" s="70"/>
      <c r="P14"/>
      <c r="Q14"/>
      <c r="W14" s="208"/>
      <c r="X14" s="201"/>
      <c r="Y14" s="212"/>
      <c r="Z14" s="76" t="s">
        <v>89</v>
      </c>
      <c r="AA14" s="199"/>
      <c r="AB14" s="199"/>
      <c r="AC14" s="199"/>
      <c r="AD14" s="199"/>
      <c r="AE14" s="199"/>
      <c r="AF14" s="199"/>
      <c r="AG14" s="77"/>
      <c r="AH14" s="201"/>
      <c r="AI14" s="203"/>
      <c r="AJ14" s="203"/>
      <c r="AK14" s="75"/>
    </row>
    <row r="15" spans="1:37" s="56" customFormat="1" ht="18" customHeight="1" thickBot="1">
      <c r="A15" s="63">
        <v>9</v>
      </c>
      <c r="B15" s="69" t="s">
        <v>91</v>
      </c>
      <c r="C15" s="60">
        <v>0.4716</v>
      </c>
      <c r="D15" s="60">
        <f t="shared" si="4"/>
        <v>0.31970599999999993</v>
      </c>
      <c r="E15" s="59">
        <v>0.35458</v>
      </c>
      <c r="F15" s="59">
        <v>0.30668</v>
      </c>
      <c r="G15" s="59">
        <v>0.28462</v>
      </c>
      <c r="H15" s="59">
        <v>0.28113</v>
      </c>
      <c r="I15" s="59">
        <v>0.2861</v>
      </c>
      <c r="J15" s="59">
        <v>0.44</v>
      </c>
      <c r="K15" s="67">
        <f t="shared" si="0"/>
        <v>0.03487400000000007</v>
      </c>
      <c r="L15" s="67">
        <f t="shared" si="1"/>
        <v>0.0479</v>
      </c>
      <c r="M15" s="67">
        <f t="shared" si="2"/>
        <v>0.06996000000000002</v>
      </c>
      <c r="N15" s="67">
        <f t="shared" si="3"/>
        <v>0.07345000000000002</v>
      </c>
      <c r="O15" s="70"/>
      <c r="P15"/>
      <c r="Q15"/>
      <c r="W15" s="209"/>
      <c r="X15" s="202"/>
      <c r="Y15" s="213"/>
      <c r="Z15" s="78"/>
      <c r="AA15" s="200"/>
      <c r="AB15" s="200"/>
      <c r="AC15" s="200"/>
      <c r="AD15" s="200"/>
      <c r="AE15" s="200"/>
      <c r="AF15" s="200"/>
      <c r="AG15" s="79" t="s">
        <v>90</v>
      </c>
      <c r="AH15" s="202"/>
      <c r="AI15" s="204"/>
      <c r="AJ15" s="204"/>
      <c r="AK15" s="80"/>
    </row>
    <row r="16" spans="1:37" s="56" customFormat="1" ht="18" customHeight="1">
      <c r="A16" s="58">
        <v>10</v>
      </c>
      <c r="B16" s="69" t="s">
        <v>50</v>
      </c>
      <c r="C16" s="60">
        <v>3.0748</v>
      </c>
      <c r="D16" s="60">
        <f t="shared" si="4"/>
        <v>3.2206099999999998</v>
      </c>
      <c r="E16" s="59">
        <v>3.71474</v>
      </c>
      <c r="F16" s="59">
        <v>3.70353</v>
      </c>
      <c r="G16" s="59">
        <v>4.29336</v>
      </c>
      <c r="H16" s="59">
        <v>2.79248</v>
      </c>
      <c r="I16" s="59">
        <v>2.28968</v>
      </c>
      <c r="J16" s="59">
        <v>3.024</v>
      </c>
      <c r="K16" s="67">
        <f t="shared" si="0"/>
        <v>0.4941300000000002</v>
      </c>
      <c r="L16" s="67">
        <f t="shared" si="1"/>
        <v>0.01120999999999972</v>
      </c>
      <c r="M16" s="67">
        <f t="shared" si="2"/>
        <v>-0.5786199999999999</v>
      </c>
      <c r="N16" s="67">
        <f t="shared" si="3"/>
        <v>0.9222600000000001</v>
      </c>
      <c r="O16" s="70"/>
      <c r="P16"/>
      <c r="Q16"/>
      <c r="W16" s="183" t="s">
        <v>24</v>
      </c>
      <c r="X16" s="180">
        <f>C40</f>
        <v>63.46170000000001</v>
      </c>
      <c r="Y16" s="61" t="e">
        <f>#REF!</f>
        <v>#REF!</v>
      </c>
      <c r="Z16" s="61">
        <f aca="true" t="shared" si="5" ref="Z16:AJ18">D40</f>
        <v>68.268699</v>
      </c>
      <c r="AA16" s="61">
        <f t="shared" si="5"/>
        <v>91.56144</v>
      </c>
      <c r="AB16" s="61">
        <f t="shared" si="5"/>
        <v>84.47179000000001</v>
      </c>
      <c r="AC16" s="61">
        <f t="shared" si="5"/>
        <v>68.00666</v>
      </c>
      <c r="AD16" s="61">
        <f t="shared" si="5"/>
        <v>61.99404</v>
      </c>
      <c r="AE16" s="61">
        <f t="shared" si="5"/>
        <v>63.484269999999995</v>
      </c>
      <c r="AF16" s="61">
        <f t="shared" si="5"/>
        <v>62.06393</v>
      </c>
      <c r="AG16" s="61">
        <f t="shared" si="5"/>
        <v>23.292741000000003</v>
      </c>
      <c r="AH16" s="61">
        <f t="shared" si="5"/>
        <v>7.089650000000004</v>
      </c>
      <c r="AI16" s="61">
        <f t="shared" si="5"/>
        <v>23.554780000000004</v>
      </c>
      <c r="AJ16" s="61">
        <f t="shared" si="5"/>
        <v>29.5674</v>
      </c>
      <c r="AK16" s="81" t="e">
        <f>#REF!</f>
        <v>#REF!</v>
      </c>
    </row>
    <row r="17" spans="1:37" s="56" customFormat="1" ht="18" customHeight="1">
      <c r="A17" s="63">
        <v>11</v>
      </c>
      <c r="B17" s="69" t="s">
        <v>51</v>
      </c>
      <c r="C17" s="60">
        <v>0.0187</v>
      </c>
      <c r="D17" s="60">
        <f t="shared" si="4"/>
        <v>0.002266666666666667</v>
      </c>
      <c r="E17" s="59"/>
      <c r="F17" s="59"/>
      <c r="G17" s="59"/>
      <c r="H17" s="59">
        <v>0.0026</v>
      </c>
      <c r="I17" s="59">
        <v>0.0002</v>
      </c>
      <c r="J17" s="59">
        <v>0.004</v>
      </c>
      <c r="K17" s="67">
        <f t="shared" si="0"/>
        <v>-0.002266666666666667</v>
      </c>
      <c r="L17" s="67">
        <f t="shared" si="1"/>
        <v>0</v>
      </c>
      <c r="M17" s="67">
        <f t="shared" si="2"/>
        <v>0</v>
      </c>
      <c r="N17" s="67">
        <f t="shared" si="3"/>
        <v>-0.0026</v>
      </c>
      <c r="O17" s="70"/>
      <c r="P17"/>
      <c r="Q17"/>
      <c r="W17" s="184" t="s">
        <v>144</v>
      </c>
      <c r="X17" s="180">
        <f>C41</f>
        <v>0</v>
      </c>
      <c r="Y17" s="61" t="e">
        <f>#REF!</f>
        <v>#REF!</v>
      </c>
      <c r="Z17" s="61">
        <f t="shared" si="5"/>
        <v>5.565925999999999</v>
      </c>
      <c r="AA17" s="61">
        <f t="shared" si="5"/>
        <v>5.54346</v>
      </c>
      <c r="AB17" s="61">
        <f t="shared" si="5"/>
        <v>5.70889</v>
      </c>
      <c r="AC17" s="61">
        <f t="shared" si="5"/>
        <v>5.09524</v>
      </c>
      <c r="AD17" s="61">
        <f t="shared" si="5"/>
        <v>6.84205</v>
      </c>
      <c r="AE17" s="61">
        <f t="shared" si="5"/>
        <v>5.38724</v>
      </c>
      <c r="AF17" s="61">
        <f t="shared" si="5"/>
        <v>4.79621</v>
      </c>
      <c r="AG17" s="61">
        <f t="shared" si="5"/>
        <v>-0.022465999999999653</v>
      </c>
      <c r="AH17" s="61">
        <f t="shared" si="5"/>
        <v>-0.1654300000000002</v>
      </c>
      <c r="AI17" s="61">
        <f t="shared" si="5"/>
        <v>0.44821999999999973</v>
      </c>
      <c r="AJ17" s="61">
        <f t="shared" si="5"/>
        <v>-1.2985900000000001</v>
      </c>
      <c r="AK17" s="82" t="e">
        <f>#REF!</f>
        <v>#REF!</v>
      </c>
    </row>
    <row r="18" spans="1:37" s="56" customFormat="1" ht="18" customHeight="1">
      <c r="A18" s="58">
        <v>12</v>
      </c>
      <c r="B18" s="69" t="s">
        <v>92</v>
      </c>
      <c r="C18" s="60"/>
      <c r="D18" s="60">
        <f t="shared" si="4"/>
        <v>0</v>
      </c>
      <c r="E18" s="59"/>
      <c r="F18" s="59"/>
      <c r="G18" s="59"/>
      <c r="H18" s="59">
        <v>0</v>
      </c>
      <c r="I18" s="59">
        <v>0</v>
      </c>
      <c r="J18" s="59">
        <v>0</v>
      </c>
      <c r="K18" s="67">
        <f t="shared" si="0"/>
        <v>0</v>
      </c>
      <c r="L18" s="67">
        <f t="shared" si="1"/>
        <v>0</v>
      </c>
      <c r="M18" s="67">
        <f t="shared" si="2"/>
        <v>0</v>
      </c>
      <c r="N18" s="67">
        <f t="shared" si="3"/>
        <v>0</v>
      </c>
      <c r="O18" s="70"/>
      <c r="P18"/>
      <c r="Q18"/>
      <c r="W18" s="184" t="s">
        <v>93</v>
      </c>
      <c r="X18" s="180">
        <f>C42</f>
        <v>63.46170000000001</v>
      </c>
      <c r="Y18" s="61" t="e">
        <f>#REF!</f>
        <v>#REF!</v>
      </c>
      <c r="Z18" s="61">
        <f t="shared" si="5"/>
        <v>73.834625</v>
      </c>
      <c r="AA18" s="61">
        <f t="shared" si="5"/>
        <v>97.1049</v>
      </c>
      <c r="AB18" s="61">
        <f t="shared" si="5"/>
        <v>90.18068000000001</v>
      </c>
      <c r="AC18" s="61">
        <f t="shared" si="5"/>
        <v>73.1019</v>
      </c>
      <c r="AD18" s="61">
        <f t="shared" si="5"/>
        <v>68.83609</v>
      </c>
      <c r="AE18" s="61">
        <f t="shared" si="5"/>
        <v>68.87151</v>
      </c>
      <c r="AF18" s="61">
        <f t="shared" si="5"/>
        <v>66.86014</v>
      </c>
      <c r="AG18" s="61">
        <f t="shared" si="5"/>
        <v>23.270275000000005</v>
      </c>
      <c r="AH18" s="61">
        <f t="shared" si="5"/>
        <v>6.924220000000004</v>
      </c>
      <c r="AI18" s="61">
        <f t="shared" si="5"/>
        <v>24.003000000000004</v>
      </c>
      <c r="AJ18" s="61">
        <f t="shared" si="5"/>
        <v>28.26881</v>
      </c>
      <c r="AK18" s="82" t="e">
        <f>#REF!</f>
        <v>#REF!</v>
      </c>
    </row>
    <row r="19" spans="1:37" s="56" customFormat="1" ht="18" customHeight="1">
      <c r="A19" s="63">
        <v>13</v>
      </c>
      <c r="B19" s="69" t="s">
        <v>52</v>
      </c>
      <c r="C19" s="60">
        <v>7.174</v>
      </c>
      <c r="D19" s="60">
        <f t="shared" si="4"/>
        <v>8.386</v>
      </c>
      <c r="E19" s="59">
        <v>14.04</v>
      </c>
      <c r="F19" s="59">
        <v>11.72</v>
      </c>
      <c r="G19" s="59">
        <v>7.81</v>
      </c>
      <c r="H19" s="59">
        <v>7.04</v>
      </c>
      <c r="I19" s="59">
        <v>7.78</v>
      </c>
      <c r="J19" s="59">
        <v>7.58</v>
      </c>
      <c r="K19" s="67">
        <f t="shared" si="0"/>
        <v>5.654</v>
      </c>
      <c r="L19" s="67">
        <f t="shared" si="1"/>
        <v>2.3199999999999985</v>
      </c>
      <c r="M19" s="67">
        <f t="shared" si="2"/>
        <v>6.2299999999999995</v>
      </c>
      <c r="N19" s="67">
        <f t="shared" si="3"/>
        <v>6.999999999999999</v>
      </c>
      <c r="O19" s="70"/>
      <c r="P19"/>
      <c r="Q19"/>
      <c r="W19" s="185" t="s">
        <v>25</v>
      </c>
      <c r="X19" s="181">
        <f>C79</f>
        <v>7.2242999999999995</v>
      </c>
      <c r="Y19" s="67" t="e">
        <f>#REF!</f>
        <v>#REF!</v>
      </c>
      <c r="Z19" s="67">
        <f aca="true" t="shared" si="6" ref="Z19:AJ19">D79</f>
        <v>4.729164666666667</v>
      </c>
      <c r="AA19" s="67">
        <f t="shared" si="6"/>
        <v>5.17061</v>
      </c>
      <c r="AB19" s="67">
        <f t="shared" si="6"/>
        <v>4.69898</v>
      </c>
      <c r="AC19" s="67">
        <f t="shared" si="6"/>
        <v>4.59807</v>
      </c>
      <c r="AD19" s="67">
        <f t="shared" si="6"/>
        <v>4.64729</v>
      </c>
      <c r="AE19" s="67">
        <f t="shared" si="6"/>
        <v>4.330619999999999</v>
      </c>
      <c r="AF19" s="67">
        <f t="shared" si="6"/>
        <v>5.3675299999999995</v>
      </c>
      <c r="AG19" s="67">
        <f t="shared" si="6"/>
        <v>0.4414453333333336</v>
      </c>
      <c r="AH19" s="67">
        <f t="shared" si="6"/>
        <v>0.4716300000000002</v>
      </c>
      <c r="AI19" s="67">
        <f t="shared" si="6"/>
        <v>0.5725399999999999</v>
      </c>
      <c r="AJ19" s="67">
        <f t="shared" si="6"/>
        <v>0.5233200000000001</v>
      </c>
      <c r="AK19" s="82" t="e">
        <f>#REF!</f>
        <v>#REF!</v>
      </c>
    </row>
    <row r="20" spans="1:37" s="56" customFormat="1" ht="18" customHeight="1">
      <c r="A20" s="58">
        <v>14</v>
      </c>
      <c r="B20" s="69" t="s">
        <v>53</v>
      </c>
      <c r="C20" s="60">
        <v>0.1194</v>
      </c>
      <c r="D20" s="60">
        <f t="shared" si="4"/>
        <v>0.05626</v>
      </c>
      <c r="E20" s="59"/>
      <c r="F20" s="59"/>
      <c r="G20" s="59"/>
      <c r="H20" s="59">
        <v>0.05948</v>
      </c>
      <c r="I20" s="59">
        <v>0.05331</v>
      </c>
      <c r="J20" s="59">
        <v>0.05599</v>
      </c>
      <c r="K20" s="67">
        <f t="shared" si="0"/>
        <v>-0.05626</v>
      </c>
      <c r="L20" s="67">
        <f t="shared" si="1"/>
        <v>0</v>
      </c>
      <c r="M20" s="67">
        <f t="shared" si="2"/>
        <v>0</v>
      </c>
      <c r="N20" s="67">
        <f t="shared" si="3"/>
        <v>-0.05948</v>
      </c>
      <c r="O20" s="156"/>
      <c r="P20"/>
      <c r="Q20"/>
      <c r="W20" s="185" t="s">
        <v>26</v>
      </c>
      <c r="X20" s="181">
        <f>C118</f>
        <v>0.7756000000000001</v>
      </c>
      <c r="Y20" s="67" t="e">
        <f>#REF!</f>
        <v>#REF!</v>
      </c>
      <c r="Z20" s="67">
        <f aca="true" t="shared" si="7" ref="Z20:AJ20">D118</f>
        <v>0.6289313333333332</v>
      </c>
      <c r="AA20" s="67">
        <f t="shared" si="7"/>
        <v>0.84956</v>
      </c>
      <c r="AB20" s="67">
        <f t="shared" si="7"/>
        <v>0.72709</v>
      </c>
      <c r="AC20" s="67">
        <f t="shared" si="7"/>
        <v>0.5766499999999999</v>
      </c>
      <c r="AD20" s="67">
        <f t="shared" si="7"/>
        <v>0.62754</v>
      </c>
      <c r="AE20" s="67">
        <f t="shared" si="7"/>
        <v>0.42092</v>
      </c>
      <c r="AF20" s="67">
        <f t="shared" si="7"/>
        <v>0.7917899999999999</v>
      </c>
      <c r="AG20" s="67">
        <f t="shared" si="7"/>
        <v>0.22062866666666672</v>
      </c>
      <c r="AH20" s="67">
        <f t="shared" si="7"/>
        <v>0.12247000000000001</v>
      </c>
      <c r="AI20" s="67">
        <f t="shared" si="7"/>
        <v>0.27291</v>
      </c>
      <c r="AJ20" s="67">
        <f t="shared" si="7"/>
        <v>0.22202</v>
      </c>
      <c r="AK20" s="82" t="e">
        <f>#REF!</f>
        <v>#REF!</v>
      </c>
    </row>
    <row r="21" spans="1:37" s="56" customFormat="1" ht="18" customHeight="1">
      <c r="A21" s="58">
        <v>15</v>
      </c>
      <c r="B21" s="69" t="s">
        <v>127</v>
      </c>
      <c r="C21" s="60">
        <v>0.2861</v>
      </c>
      <c r="D21" s="60">
        <f aca="true" t="shared" si="8" ref="D21:D33">AVERAGE(F21:J21)</f>
        <v>0.0814</v>
      </c>
      <c r="E21" s="59">
        <v>0.175</v>
      </c>
      <c r="F21" s="59">
        <v>0.17</v>
      </c>
      <c r="G21" s="59">
        <v>0.187</v>
      </c>
      <c r="H21" s="59">
        <v>0.05</v>
      </c>
      <c r="I21" s="59">
        <v>0</v>
      </c>
      <c r="J21" s="59">
        <v>0</v>
      </c>
      <c r="K21" s="67">
        <f aca="true" t="shared" si="9" ref="K21:K33">E21-D21</f>
        <v>0.09359999999999999</v>
      </c>
      <c r="L21" s="67">
        <f aca="true" t="shared" si="10" ref="L21:L33">E21-F21</f>
        <v>0.004999999999999977</v>
      </c>
      <c r="M21" s="67">
        <f aca="true" t="shared" si="11" ref="M21:M33">E21-G21</f>
        <v>-0.01200000000000001</v>
      </c>
      <c r="N21" s="67">
        <f aca="true" t="shared" si="12" ref="N21:N33">E21-H21</f>
        <v>0.12499999999999999</v>
      </c>
      <c r="O21" s="156"/>
      <c r="P21" s="1"/>
      <c r="Q21" s="1"/>
      <c r="W21" s="185" t="s">
        <v>27</v>
      </c>
      <c r="X21" s="181">
        <f>C157</f>
        <v>1.4633</v>
      </c>
      <c r="Y21" s="67" t="e">
        <f>#REF!</f>
        <v>#REF!</v>
      </c>
      <c r="Z21" s="67">
        <f aca="true" t="shared" si="13" ref="Z21:AJ21">D157</f>
        <v>1.1856099999999998</v>
      </c>
      <c r="AA21" s="67">
        <f t="shared" si="13"/>
        <v>0.8482800000000001</v>
      </c>
      <c r="AB21" s="67">
        <f t="shared" si="13"/>
        <v>1.1009099999999998</v>
      </c>
      <c r="AC21" s="67">
        <f t="shared" si="13"/>
        <v>1.0245600000000001</v>
      </c>
      <c r="AD21" s="67">
        <f t="shared" si="13"/>
        <v>1.0205</v>
      </c>
      <c r="AE21" s="67">
        <f t="shared" si="13"/>
        <v>1.0918399999999997</v>
      </c>
      <c r="AF21" s="67">
        <f t="shared" si="13"/>
        <v>1.64299</v>
      </c>
      <c r="AG21" s="67">
        <f t="shared" si="13"/>
        <v>-0.33732999999999996</v>
      </c>
      <c r="AH21" s="67">
        <f t="shared" si="13"/>
        <v>-0.2526299999999999</v>
      </c>
      <c r="AI21" s="67">
        <f t="shared" si="13"/>
        <v>-0.17627999999999996</v>
      </c>
      <c r="AJ21" s="67">
        <f t="shared" si="13"/>
        <v>-0.17221999999999993</v>
      </c>
      <c r="AK21" s="82"/>
    </row>
    <row r="22" spans="1:37" s="56" customFormat="1" ht="18" customHeight="1">
      <c r="A22" s="58">
        <v>16</v>
      </c>
      <c r="B22" s="69" t="s">
        <v>128</v>
      </c>
      <c r="C22" s="60">
        <v>0.0987</v>
      </c>
      <c r="D22" s="60">
        <f t="shared" si="8"/>
        <v>0.059394</v>
      </c>
      <c r="E22" s="59">
        <v>0.09908</v>
      </c>
      <c r="F22" s="59">
        <v>0.09897</v>
      </c>
      <c r="G22" s="59">
        <v>0.099</v>
      </c>
      <c r="H22" s="59">
        <v>0.099</v>
      </c>
      <c r="I22" s="59">
        <v>0</v>
      </c>
      <c r="J22" s="59">
        <v>0</v>
      </c>
      <c r="K22" s="67">
        <f t="shared" si="9"/>
        <v>0.039686</v>
      </c>
      <c r="L22" s="67">
        <f t="shared" si="10"/>
        <v>0.00010999999999999899</v>
      </c>
      <c r="M22" s="67">
        <f t="shared" si="11"/>
        <v>7.999999999999674E-05</v>
      </c>
      <c r="N22" s="67">
        <f t="shared" si="12"/>
        <v>7.999999999999674E-05</v>
      </c>
      <c r="O22" s="156"/>
      <c r="P22" s="1"/>
      <c r="Q22" s="1"/>
      <c r="W22" s="185" t="s">
        <v>28</v>
      </c>
      <c r="X22" s="181">
        <f>C194</f>
        <v>3.4216379999999997</v>
      </c>
      <c r="Y22" s="67" t="e">
        <f>#REF!</f>
        <v>#REF!</v>
      </c>
      <c r="Z22" s="67">
        <f aca="true" t="shared" si="14" ref="Z22:AJ22">D194</f>
        <v>0.497806</v>
      </c>
      <c r="AA22" s="67">
        <f t="shared" si="14"/>
        <v>0.41373</v>
      </c>
      <c r="AB22" s="67">
        <f t="shared" si="14"/>
        <v>0.40921</v>
      </c>
      <c r="AC22" s="67">
        <f t="shared" si="14"/>
        <v>0.44392</v>
      </c>
      <c r="AD22" s="67">
        <f t="shared" si="14"/>
        <v>0.56143</v>
      </c>
      <c r="AE22" s="67">
        <f t="shared" si="14"/>
        <v>0.60313</v>
      </c>
      <c r="AF22" s="67">
        <f t="shared" si="14"/>
        <v>0.46884</v>
      </c>
      <c r="AG22" s="67">
        <f t="shared" si="14"/>
        <v>-0.08407600000000004</v>
      </c>
      <c r="AH22" s="67">
        <f t="shared" si="14"/>
        <v>0.0045199999999999884</v>
      </c>
      <c r="AI22" s="67">
        <f t="shared" si="14"/>
        <v>-0.03018999999999997</v>
      </c>
      <c r="AJ22" s="67">
        <f t="shared" si="14"/>
        <v>-0.1477</v>
      </c>
      <c r="AK22" s="82"/>
    </row>
    <row r="23" spans="1:37" s="56" customFormat="1" ht="18" customHeight="1">
      <c r="A23" s="58">
        <v>17</v>
      </c>
      <c r="B23" s="69" t="s">
        <v>129</v>
      </c>
      <c r="C23" s="60">
        <v>0.0047</v>
      </c>
      <c r="D23" s="60">
        <f t="shared" si="8"/>
        <v>0.0018059999999999999</v>
      </c>
      <c r="E23" s="59">
        <v>0.00633</v>
      </c>
      <c r="F23" s="59">
        <v>0.00503</v>
      </c>
      <c r="G23" s="59">
        <v>0.004</v>
      </c>
      <c r="H23" s="59">
        <v>0</v>
      </c>
      <c r="I23" s="59">
        <v>0</v>
      </c>
      <c r="J23" s="59">
        <v>0</v>
      </c>
      <c r="K23" s="67">
        <f t="shared" si="9"/>
        <v>0.004524</v>
      </c>
      <c r="L23" s="67">
        <f t="shared" si="10"/>
        <v>0.0013</v>
      </c>
      <c r="M23" s="67">
        <f t="shared" si="11"/>
        <v>0.0023299999999999996</v>
      </c>
      <c r="N23" s="67">
        <f t="shared" si="12"/>
        <v>0.00633</v>
      </c>
      <c r="O23" s="156"/>
      <c r="P23" s="1"/>
      <c r="Q23" s="1"/>
      <c r="W23" s="185" t="s">
        <v>29</v>
      </c>
      <c r="X23" s="181">
        <f>C235</f>
        <v>2.3577</v>
      </c>
      <c r="Y23" s="67" t="e">
        <f>#REF!</f>
        <v>#REF!</v>
      </c>
      <c r="Z23" s="67">
        <f aca="true" t="shared" si="15" ref="Z23:AJ23">D235</f>
        <v>3.2442540000000006</v>
      </c>
      <c r="AA23" s="67">
        <f t="shared" si="15"/>
        <v>3.2303900000000008</v>
      </c>
      <c r="AB23" s="67">
        <f t="shared" si="15"/>
        <v>2.82315</v>
      </c>
      <c r="AC23" s="67">
        <f t="shared" si="15"/>
        <v>2.7744299999999997</v>
      </c>
      <c r="AD23" s="67">
        <f t="shared" si="15"/>
        <v>3.3389699999999998</v>
      </c>
      <c r="AE23" s="67">
        <f t="shared" si="15"/>
        <v>3.4191300000000004</v>
      </c>
      <c r="AF23" s="67">
        <f t="shared" si="15"/>
        <v>3.7712900000000005</v>
      </c>
      <c r="AG23" s="67">
        <f t="shared" si="15"/>
        <v>-0.013864000000000057</v>
      </c>
      <c r="AH23" s="67">
        <f t="shared" si="15"/>
        <v>0.40724</v>
      </c>
      <c r="AI23" s="67">
        <f t="shared" si="15"/>
        <v>0.45596000000000003</v>
      </c>
      <c r="AJ23" s="67">
        <f t="shared" si="15"/>
        <v>-0.10857999999999995</v>
      </c>
      <c r="AK23" s="82"/>
    </row>
    <row r="24" spans="1:37" s="56" customFormat="1" ht="18" customHeight="1" thickBot="1">
      <c r="A24" s="58">
        <v>18</v>
      </c>
      <c r="B24" s="69" t="s">
        <v>130</v>
      </c>
      <c r="C24" s="60">
        <v>0.2746</v>
      </c>
      <c r="D24" s="60">
        <f t="shared" si="8"/>
        <v>0.12136</v>
      </c>
      <c r="E24" s="59">
        <v>0.151</v>
      </c>
      <c r="F24" s="59">
        <v>0.0778</v>
      </c>
      <c r="G24" s="59">
        <v>0.254</v>
      </c>
      <c r="H24" s="59">
        <v>0.275</v>
      </c>
      <c r="I24" s="59">
        <v>0</v>
      </c>
      <c r="J24" s="59">
        <v>0</v>
      </c>
      <c r="K24" s="67">
        <f t="shared" si="9"/>
        <v>0.02964</v>
      </c>
      <c r="L24" s="67">
        <f t="shared" si="10"/>
        <v>0.0732</v>
      </c>
      <c r="M24" s="67">
        <f t="shared" si="11"/>
        <v>-0.10300000000000001</v>
      </c>
      <c r="N24" s="67">
        <f t="shared" si="12"/>
        <v>-0.12400000000000003</v>
      </c>
      <c r="O24" s="156"/>
      <c r="P24" s="1"/>
      <c r="Q24" s="1"/>
      <c r="W24" s="186" t="s">
        <v>30</v>
      </c>
      <c r="X24" s="181">
        <f>C275</f>
        <v>0.10630999999999999</v>
      </c>
      <c r="Y24" s="67" t="e">
        <f>#REF!</f>
        <v>#REF!</v>
      </c>
      <c r="Z24" s="67">
        <f aca="true" t="shared" si="16" ref="Z24:AJ24">D275</f>
        <v>0.34776799999999997</v>
      </c>
      <c r="AA24" s="67">
        <f t="shared" si="16"/>
        <v>0.4958699999999999</v>
      </c>
      <c r="AB24" s="67">
        <f t="shared" si="16"/>
        <v>0.46330000000000005</v>
      </c>
      <c r="AC24" s="67">
        <f t="shared" si="16"/>
        <v>0.3389200000000001</v>
      </c>
      <c r="AD24" s="67">
        <f t="shared" si="16"/>
        <v>0.33209</v>
      </c>
      <c r="AE24" s="67">
        <f t="shared" si="16"/>
        <v>0.29124</v>
      </c>
      <c r="AF24" s="67">
        <f t="shared" si="16"/>
        <v>0.29254</v>
      </c>
      <c r="AG24" s="67">
        <f t="shared" si="16"/>
        <v>0.22999999999999995</v>
      </c>
      <c r="AH24" s="67">
        <f t="shared" si="16"/>
        <v>0.03257</v>
      </c>
      <c r="AI24" s="67">
        <f t="shared" si="16"/>
        <v>0.15694999999999998</v>
      </c>
      <c r="AJ24" s="67">
        <f t="shared" si="16"/>
        <v>0.16378</v>
      </c>
      <c r="AK24" s="82"/>
    </row>
    <row r="25" spans="1:37" s="56" customFormat="1" ht="18" customHeight="1" thickBot="1">
      <c r="A25" s="63">
        <v>19</v>
      </c>
      <c r="B25" s="69" t="s">
        <v>54</v>
      </c>
      <c r="C25" s="60">
        <v>0.0764</v>
      </c>
      <c r="D25" s="60">
        <f t="shared" si="8"/>
        <v>1.010552</v>
      </c>
      <c r="E25" s="59">
        <v>1.08897</v>
      </c>
      <c r="F25" s="59">
        <v>0.99277</v>
      </c>
      <c r="G25" s="59">
        <v>1.04992</v>
      </c>
      <c r="H25" s="59">
        <v>0.9993</v>
      </c>
      <c r="I25" s="59">
        <v>0.97977</v>
      </c>
      <c r="J25" s="59">
        <v>1.031</v>
      </c>
      <c r="K25" s="67">
        <f t="shared" si="9"/>
        <v>0.0784180000000001</v>
      </c>
      <c r="L25" s="67">
        <f t="shared" si="10"/>
        <v>0.09619999999999995</v>
      </c>
      <c r="M25" s="67">
        <f t="shared" si="11"/>
        <v>0.03905000000000003</v>
      </c>
      <c r="N25" s="67">
        <f t="shared" si="12"/>
        <v>0.08967000000000003</v>
      </c>
      <c r="O25" s="70"/>
      <c r="P25"/>
      <c r="Q25"/>
      <c r="W25" s="187" t="s">
        <v>93</v>
      </c>
      <c r="X25" s="182">
        <f>C314</f>
        <v>78.810548</v>
      </c>
      <c r="Y25" s="83" t="e">
        <f>#REF!</f>
        <v>#REF!</v>
      </c>
      <c r="Z25" s="83">
        <f aca="true" t="shared" si="17" ref="Z25:AJ25">D314</f>
        <v>84.46815899999999</v>
      </c>
      <c r="AA25" s="83">
        <f t="shared" si="17"/>
        <v>108.11334</v>
      </c>
      <c r="AB25" s="83">
        <f t="shared" si="17"/>
        <v>100.40332000000002</v>
      </c>
      <c r="AC25" s="83">
        <f t="shared" si="17"/>
        <v>82.85845</v>
      </c>
      <c r="AD25" s="83">
        <f t="shared" si="17"/>
        <v>79.36390999999999</v>
      </c>
      <c r="AE25" s="83">
        <f t="shared" si="17"/>
        <v>79.02838999999999</v>
      </c>
      <c r="AF25" s="83">
        <f t="shared" si="17"/>
        <v>79.19512</v>
      </c>
      <c r="AG25" s="83">
        <f t="shared" si="17"/>
        <v>23.645181000000004</v>
      </c>
      <c r="AH25" s="83">
        <f t="shared" si="17"/>
        <v>7.7100200000000045</v>
      </c>
      <c r="AI25" s="83">
        <f t="shared" si="17"/>
        <v>25.254889999999996</v>
      </c>
      <c r="AJ25" s="84">
        <f t="shared" si="17"/>
        <v>28.749429999999997</v>
      </c>
      <c r="AK25" s="82" t="e">
        <f>#REF!</f>
        <v>#REF!</v>
      </c>
    </row>
    <row r="26" spans="1:37" s="56" customFormat="1" ht="18" customHeight="1">
      <c r="A26" s="58">
        <v>20</v>
      </c>
      <c r="B26" s="69" t="s">
        <v>55</v>
      </c>
      <c r="C26" s="60">
        <v>0.3106</v>
      </c>
      <c r="D26" s="60">
        <f t="shared" si="8"/>
        <v>0.38249999999999995</v>
      </c>
      <c r="E26" s="59"/>
      <c r="F26" s="59"/>
      <c r="G26" s="59">
        <v>0.33</v>
      </c>
      <c r="H26" s="59">
        <v>0.39</v>
      </c>
      <c r="I26" s="59">
        <v>0.39</v>
      </c>
      <c r="J26" s="59">
        <v>0.42</v>
      </c>
      <c r="K26" s="67">
        <f t="shared" si="9"/>
        <v>-0.38249999999999995</v>
      </c>
      <c r="L26" s="67">
        <f t="shared" si="10"/>
        <v>0</v>
      </c>
      <c r="M26" s="67">
        <f t="shared" si="11"/>
        <v>-0.33</v>
      </c>
      <c r="N26" s="67">
        <f t="shared" si="12"/>
        <v>-0.39</v>
      </c>
      <c r="O26" s="70"/>
      <c r="P26"/>
      <c r="Q26"/>
      <c r="AK26" s="82" t="e">
        <f>#REF!</f>
        <v>#REF!</v>
      </c>
    </row>
    <row r="27" spans="1:37" s="56" customFormat="1" ht="18" customHeight="1" thickBot="1">
      <c r="A27" s="63">
        <v>21</v>
      </c>
      <c r="B27" s="69" t="s">
        <v>135</v>
      </c>
      <c r="C27" s="60">
        <v>25.8781</v>
      </c>
      <c r="D27" s="60">
        <f t="shared" si="8"/>
        <v>25.12586</v>
      </c>
      <c r="E27" s="59">
        <v>38.52</v>
      </c>
      <c r="F27" s="59">
        <v>33.9173</v>
      </c>
      <c r="G27" s="59">
        <v>24.783</v>
      </c>
      <c r="H27" s="59">
        <v>22.64</v>
      </c>
      <c r="I27" s="59">
        <v>23.796</v>
      </c>
      <c r="J27" s="59">
        <v>20.493</v>
      </c>
      <c r="K27" s="67">
        <f t="shared" si="9"/>
        <v>13.394140000000004</v>
      </c>
      <c r="L27" s="67">
        <f t="shared" si="10"/>
        <v>4.602700000000006</v>
      </c>
      <c r="M27" s="67">
        <f t="shared" si="11"/>
        <v>13.737000000000002</v>
      </c>
      <c r="N27" s="67">
        <f t="shared" si="12"/>
        <v>15.880000000000003</v>
      </c>
      <c r="O27" s="70"/>
      <c r="P27"/>
      <c r="Q27"/>
      <c r="AK27" s="85" t="e">
        <f>#REF!</f>
        <v>#REF!</v>
      </c>
    </row>
    <row r="28" spans="1:37" s="56" customFormat="1" ht="18" customHeight="1" thickBot="1">
      <c r="A28" s="158"/>
      <c r="B28" s="172" t="s">
        <v>136</v>
      </c>
      <c r="C28" s="110">
        <v>0</v>
      </c>
      <c r="D28" s="110">
        <f t="shared" si="8"/>
        <v>1.2154</v>
      </c>
      <c r="E28" s="164">
        <v>1.2017</v>
      </c>
      <c r="F28" s="164">
        <v>1.413</v>
      </c>
      <c r="G28" s="164">
        <v>0.876</v>
      </c>
      <c r="H28" s="164">
        <v>2.414</v>
      </c>
      <c r="I28" s="164">
        <v>0.979</v>
      </c>
      <c r="J28" s="164">
        <v>0.395</v>
      </c>
      <c r="K28" s="165">
        <f>E28-D28</f>
        <v>-0.013700000000000045</v>
      </c>
      <c r="L28" s="165">
        <f>E28-F28</f>
        <v>-0.21130000000000004</v>
      </c>
      <c r="M28" s="165">
        <f>E28-G28</f>
        <v>0.3257</v>
      </c>
      <c r="N28" s="165">
        <f>E28-H28</f>
        <v>-1.2123000000000002</v>
      </c>
      <c r="O28" s="70"/>
      <c r="P28" s="1"/>
      <c r="Q28" s="1"/>
      <c r="AK28" s="161"/>
    </row>
    <row r="29" spans="1:37" s="56" customFormat="1" ht="18" customHeight="1" thickBot="1">
      <c r="A29" s="170"/>
      <c r="B29" s="174" t="s">
        <v>137</v>
      </c>
      <c r="C29" s="114">
        <f>C27+C28</f>
        <v>25.8781</v>
      </c>
      <c r="D29" s="114">
        <f t="shared" si="8"/>
        <v>26.34126</v>
      </c>
      <c r="E29" s="114">
        <f aca="true" t="shared" si="18" ref="E29:J29">E27+E28</f>
        <v>39.721700000000006</v>
      </c>
      <c r="F29" s="114">
        <f t="shared" si="18"/>
        <v>35.330299999999994</v>
      </c>
      <c r="G29" s="114">
        <f t="shared" si="18"/>
        <v>25.659000000000002</v>
      </c>
      <c r="H29" s="114">
        <f t="shared" si="18"/>
        <v>25.054000000000002</v>
      </c>
      <c r="I29" s="114">
        <f t="shared" si="18"/>
        <v>24.775</v>
      </c>
      <c r="J29" s="114">
        <f t="shared" si="18"/>
        <v>20.887999999999998</v>
      </c>
      <c r="K29" s="83">
        <f>E29-D29</f>
        <v>13.380440000000007</v>
      </c>
      <c r="L29" s="83">
        <f>E29-F29</f>
        <v>4.3914000000000115</v>
      </c>
      <c r="M29" s="83">
        <f>E29-G29</f>
        <v>14.062700000000003</v>
      </c>
      <c r="N29" s="84">
        <f>E29-H29</f>
        <v>14.667700000000004</v>
      </c>
      <c r="O29" s="171"/>
      <c r="P29" s="1"/>
      <c r="Q29" s="1"/>
      <c r="AK29" s="161"/>
    </row>
    <row r="30" spans="1:37" s="56" customFormat="1" ht="18" customHeight="1">
      <c r="A30" s="158">
        <v>22</v>
      </c>
      <c r="B30" s="173" t="s">
        <v>131</v>
      </c>
      <c r="C30" s="59">
        <v>0.0326</v>
      </c>
      <c r="D30" s="59">
        <f t="shared" si="8"/>
        <v>0.020679999999999997</v>
      </c>
      <c r="E30" s="59">
        <v>0.0319</v>
      </c>
      <c r="F30" s="59">
        <v>0.0317</v>
      </c>
      <c r="G30" s="59">
        <v>0.0317</v>
      </c>
      <c r="H30" s="59">
        <v>0.04</v>
      </c>
      <c r="I30" s="59">
        <v>0</v>
      </c>
      <c r="J30" s="59">
        <v>0</v>
      </c>
      <c r="K30" s="61">
        <f t="shared" si="9"/>
        <v>0.01122</v>
      </c>
      <c r="L30" s="61">
        <f t="shared" si="10"/>
        <v>0.0001999999999999988</v>
      </c>
      <c r="M30" s="61">
        <f t="shared" si="11"/>
        <v>0.0001999999999999988</v>
      </c>
      <c r="N30" s="61">
        <f t="shared" si="12"/>
        <v>-0.008100000000000003</v>
      </c>
      <c r="O30" s="70"/>
      <c r="P30" s="1"/>
      <c r="Q30" s="1"/>
      <c r="W30" s="159"/>
      <c r="X30" s="160"/>
      <c r="Y30" s="160"/>
      <c r="Z30" s="160"/>
      <c r="AA30" s="160"/>
      <c r="AB30" s="160"/>
      <c r="AC30" s="160"/>
      <c r="AD30" s="160"/>
      <c r="AE30" s="160"/>
      <c r="AF30" s="160"/>
      <c r="AG30" s="160"/>
      <c r="AH30" s="160"/>
      <c r="AI30" s="160"/>
      <c r="AJ30" s="160"/>
      <c r="AK30" s="161"/>
    </row>
    <row r="31" spans="1:17" s="56" customFormat="1" ht="18" customHeight="1">
      <c r="A31" s="58">
        <v>23</v>
      </c>
      <c r="B31" s="69" t="s">
        <v>57</v>
      </c>
      <c r="C31" s="60">
        <v>0.0024</v>
      </c>
      <c r="D31" s="60">
        <f t="shared" si="8"/>
        <v>0</v>
      </c>
      <c r="E31" s="59"/>
      <c r="F31" s="59"/>
      <c r="G31" s="59"/>
      <c r="H31" s="59">
        <v>0</v>
      </c>
      <c r="I31" s="59">
        <v>0</v>
      </c>
      <c r="J31" s="59">
        <v>0</v>
      </c>
      <c r="K31" s="67">
        <f t="shared" si="9"/>
        <v>0</v>
      </c>
      <c r="L31" s="67">
        <f t="shared" si="10"/>
        <v>0</v>
      </c>
      <c r="M31" s="67">
        <f t="shared" si="11"/>
        <v>0</v>
      </c>
      <c r="N31" s="67">
        <f t="shared" si="12"/>
        <v>0</v>
      </c>
      <c r="O31" s="70"/>
      <c r="P31"/>
      <c r="Q31"/>
    </row>
    <row r="32" spans="1:17" s="56" customFormat="1" ht="18" customHeight="1">
      <c r="A32" s="63">
        <v>24</v>
      </c>
      <c r="B32" s="69" t="s">
        <v>126</v>
      </c>
      <c r="C32" s="60">
        <v>0.026</v>
      </c>
      <c r="D32" s="60">
        <f t="shared" si="8"/>
        <v>0</v>
      </c>
      <c r="E32" s="59"/>
      <c r="F32" s="59"/>
      <c r="G32" s="59"/>
      <c r="H32" s="59">
        <v>0</v>
      </c>
      <c r="I32" s="59">
        <v>0</v>
      </c>
      <c r="J32" s="59">
        <v>0</v>
      </c>
      <c r="K32" s="67">
        <f t="shared" si="9"/>
        <v>0</v>
      </c>
      <c r="L32" s="67">
        <f t="shared" si="10"/>
        <v>0</v>
      </c>
      <c r="M32" s="67">
        <f t="shared" si="11"/>
        <v>0</v>
      </c>
      <c r="N32" s="67">
        <f t="shared" si="12"/>
        <v>0</v>
      </c>
      <c r="O32" s="70"/>
      <c r="P32"/>
      <c r="Q32"/>
    </row>
    <row r="33" spans="1:17" s="56" customFormat="1" ht="18" customHeight="1">
      <c r="A33" s="158">
        <v>25</v>
      </c>
      <c r="B33" s="69" t="s">
        <v>132</v>
      </c>
      <c r="C33" s="60">
        <v>0.0766</v>
      </c>
      <c r="D33" s="60">
        <f t="shared" si="8"/>
        <v>0.0392</v>
      </c>
      <c r="E33" s="59">
        <v>0.053</v>
      </c>
      <c r="F33" s="59">
        <v>0.051</v>
      </c>
      <c r="G33" s="59">
        <v>0.07</v>
      </c>
      <c r="H33" s="59">
        <v>0.075</v>
      </c>
      <c r="I33" s="59">
        <v>0</v>
      </c>
      <c r="J33" s="59">
        <v>0</v>
      </c>
      <c r="K33" s="67">
        <f t="shared" si="9"/>
        <v>0.0138</v>
      </c>
      <c r="L33" s="67">
        <f t="shared" si="10"/>
        <v>0.0020000000000000018</v>
      </c>
      <c r="M33" s="67">
        <f t="shared" si="11"/>
        <v>-0.017000000000000008</v>
      </c>
      <c r="N33" s="67">
        <f t="shared" si="12"/>
        <v>-0.022</v>
      </c>
      <c r="O33" s="70"/>
      <c r="P33" s="1"/>
      <c r="Q33" s="1"/>
    </row>
    <row r="34" spans="1:17" s="56" customFormat="1" ht="18" customHeight="1">
      <c r="A34" s="58">
        <v>26</v>
      </c>
      <c r="B34" s="69" t="s">
        <v>138</v>
      </c>
      <c r="C34" s="60">
        <v>7.1626</v>
      </c>
      <c r="D34" s="60">
        <f t="shared" si="4"/>
        <v>8.288224</v>
      </c>
      <c r="E34" s="59">
        <v>8.93671</v>
      </c>
      <c r="F34" s="59">
        <v>9.87706</v>
      </c>
      <c r="G34" s="59">
        <v>8.11047</v>
      </c>
      <c r="H34" s="59">
        <v>7.81271</v>
      </c>
      <c r="I34" s="59">
        <v>7.90694</v>
      </c>
      <c r="J34" s="59">
        <v>7.73394</v>
      </c>
      <c r="K34" s="67">
        <f aca="true" t="shared" si="19" ref="K34:K39">E34-D34</f>
        <v>0.6484860000000001</v>
      </c>
      <c r="L34" s="67">
        <f aca="true" t="shared" si="20" ref="L34:L39">E34-F34</f>
        <v>-0.9403500000000005</v>
      </c>
      <c r="M34" s="67">
        <f aca="true" t="shared" si="21" ref="M34:M39">E34-G34</f>
        <v>0.8262400000000003</v>
      </c>
      <c r="N34" s="67">
        <f aca="true" t="shared" si="22" ref="N34:N39">E34-H34</f>
        <v>1.1239999999999997</v>
      </c>
      <c r="O34" s="70"/>
      <c r="P34"/>
      <c r="Q34"/>
    </row>
    <row r="35" spans="1:17" s="56" customFormat="1" ht="18" customHeight="1" thickBot="1">
      <c r="A35" s="58"/>
      <c r="B35" s="172" t="s">
        <v>139</v>
      </c>
      <c r="C35" s="110">
        <v>0</v>
      </c>
      <c r="D35" s="110">
        <f t="shared" si="4"/>
        <v>4.3505259999999994</v>
      </c>
      <c r="E35" s="164">
        <v>4.34176</v>
      </c>
      <c r="F35" s="164">
        <v>4.29589</v>
      </c>
      <c r="G35" s="164">
        <v>4.21924</v>
      </c>
      <c r="H35" s="164">
        <v>4.42805</v>
      </c>
      <c r="I35" s="164">
        <v>4.40824</v>
      </c>
      <c r="J35" s="164">
        <v>4.40121</v>
      </c>
      <c r="K35" s="165">
        <f t="shared" si="19"/>
        <v>-0.008765999999999607</v>
      </c>
      <c r="L35" s="165">
        <f t="shared" si="20"/>
        <v>0.045869999999999855</v>
      </c>
      <c r="M35" s="165">
        <f t="shared" si="21"/>
        <v>0.12251999999999974</v>
      </c>
      <c r="N35" s="165">
        <f t="shared" si="22"/>
        <v>-0.08628999999999998</v>
      </c>
      <c r="O35" s="70"/>
      <c r="P35" s="1"/>
      <c r="Q35" s="1"/>
    </row>
    <row r="36" spans="1:17" s="56" customFormat="1" ht="18" customHeight="1" thickBot="1">
      <c r="A36" s="175"/>
      <c r="B36" s="174" t="s">
        <v>140</v>
      </c>
      <c r="C36" s="114">
        <f>C34+C35</f>
        <v>7.1626</v>
      </c>
      <c r="D36" s="114">
        <f t="shared" si="4"/>
        <v>12.638749999999998</v>
      </c>
      <c r="E36" s="114">
        <f aca="true" t="shared" si="23" ref="E36:J36">E34+E35</f>
        <v>13.278469999999999</v>
      </c>
      <c r="F36" s="114">
        <f t="shared" si="23"/>
        <v>14.17295</v>
      </c>
      <c r="G36" s="114">
        <f t="shared" si="23"/>
        <v>12.329709999999999</v>
      </c>
      <c r="H36" s="114">
        <f t="shared" si="23"/>
        <v>12.24076</v>
      </c>
      <c r="I36" s="114">
        <f t="shared" si="23"/>
        <v>12.31518</v>
      </c>
      <c r="J36" s="114">
        <f t="shared" si="23"/>
        <v>12.13515</v>
      </c>
      <c r="K36" s="83">
        <f t="shared" si="19"/>
        <v>0.6397200000000005</v>
      </c>
      <c r="L36" s="83">
        <f t="shared" si="20"/>
        <v>-0.8944800000000015</v>
      </c>
      <c r="M36" s="83">
        <f t="shared" si="21"/>
        <v>0.94876</v>
      </c>
      <c r="N36" s="84">
        <f t="shared" si="22"/>
        <v>1.0377099999999988</v>
      </c>
      <c r="O36" s="171"/>
      <c r="P36" s="1"/>
      <c r="Q36" s="1"/>
    </row>
    <row r="37" spans="1:17" s="56" customFormat="1" ht="18" customHeight="1">
      <c r="A37" s="63">
        <v>27</v>
      </c>
      <c r="B37" s="173" t="s">
        <v>60</v>
      </c>
      <c r="C37" s="59">
        <v>0.154</v>
      </c>
      <c r="D37" s="59">
        <f t="shared" si="4"/>
        <v>0.17283999999999997</v>
      </c>
      <c r="E37" s="59">
        <v>0.15</v>
      </c>
      <c r="F37" s="59">
        <v>0.16</v>
      </c>
      <c r="G37" s="59">
        <v>0.18</v>
      </c>
      <c r="H37" s="59">
        <v>0.1746</v>
      </c>
      <c r="I37" s="59">
        <v>0.1746</v>
      </c>
      <c r="J37" s="59">
        <v>0.175</v>
      </c>
      <c r="K37" s="61">
        <f t="shared" si="19"/>
        <v>-0.02283999999999997</v>
      </c>
      <c r="L37" s="61">
        <f t="shared" si="20"/>
        <v>-0.010000000000000009</v>
      </c>
      <c r="M37" s="61">
        <f t="shared" si="21"/>
        <v>-0.03</v>
      </c>
      <c r="N37" s="61">
        <f t="shared" si="22"/>
        <v>-0.02460000000000001</v>
      </c>
      <c r="O37" s="70"/>
      <c r="P37"/>
      <c r="Q37"/>
    </row>
    <row r="38" spans="1:17" s="56" customFormat="1" ht="18" customHeight="1">
      <c r="A38" s="58">
        <v>28</v>
      </c>
      <c r="B38" s="69" t="s">
        <v>95</v>
      </c>
      <c r="C38" s="60">
        <v>5.7663</v>
      </c>
      <c r="D38" s="60">
        <f t="shared" si="4"/>
        <v>5.9887999999999995</v>
      </c>
      <c r="E38" s="59">
        <v>6.556</v>
      </c>
      <c r="F38" s="59">
        <v>6.09</v>
      </c>
      <c r="G38" s="59">
        <v>5.85</v>
      </c>
      <c r="H38" s="59">
        <v>5.89</v>
      </c>
      <c r="I38" s="59">
        <v>5.97</v>
      </c>
      <c r="J38" s="59">
        <v>6.144</v>
      </c>
      <c r="K38" s="67">
        <f t="shared" si="19"/>
        <v>0.5672000000000006</v>
      </c>
      <c r="L38" s="67">
        <f t="shared" si="20"/>
        <v>0.4660000000000002</v>
      </c>
      <c r="M38" s="67">
        <f t="shared" si="21"/>
        <v>0.7060000000000004</v>
      </c>
      <c r="N38" s="67">
        <f t="shared" si="22"/>
        <v>0.6660000000000004</v>
      </c>
      <c r="O38" s="70"/>
      <c r="P38"/>
      <c r="Q38"/>
    </row>
    <row r="39" spans="1:17" s="56" customFormat="1" ht="18" customHeight="1" thickBot="1">
      <c r="A39" s="162">
        <v>29</v>
      </c>
      <c r="B39" s="163" t="s">
        <v>96</v>
      </c>
      <c r="C39" s="110">
        <v>0.0361</v>
      </c>
      <c r="D39" s="110">
        <f t="shared" si="4"/>
        <v>0.38233333333333336</v>
      </c>
      <c r="E39" s="164"/>
      <c r="F39" s="164"/>
      <c r="G39" s="164"/>
      <c r="H39" s="164">
        <v>0.006999999999999985</v>
      </c>
      <c r="I39" s="164">
        <v>0.401</v>
      </c>
      <c r="J39" s="164">
        <v>0.739</v>
      </c>
      <c r="K39" s="165">
        <f t="shared" si="19"/>
        <v>-0.38233333333333336</v>
      </c>
      <c r="L39" s="165">
        <f t="shared" si="20"/>
        <v>0</v>
      </c>
      <c r="M39" s="165">
        <f t="shared" si="21"/>
        <v>0</v>
      </c>
      <c r="N39" s="165">
        <f t="shared" si="22"/>
        <v>-0.006999999999999985</v>
      </c>
      <c r="O39" s="166"/>
      <c r="P39"/>
      <c r="Q39"/>
    </row>
    <row r="40" spans="1:17" s="56" customFormat="1" ht="18" customHeight="1" thickBot="1">
      <c r="A40" s="215" t="s">
        <v>141</v>
      </c>
      <c r="B40" s="216"/>
      <c r="C40" s="113">
        <f>SUM(C7:C27)+SUM(C30:C34)+SUM(C37:C39)</f>
        <v>63.46170000000001</v>
      </c>
      <c r="D40" s="114">
        <f aca="true" t="shared" si="24" ref="D40:N40">SUM(D7:D27)+SUM(D30:D34)+SUM(D37:D39)</f>
        <v>68.268699</v>
      </c>
      <c r="E40" s="114">
        <f t="shared" si="24"/>
        <v>91.56144</v>
      </c>
      <c r="F40" s="114">
        <f t="shared" si="24"/>
        <v>84.47179000000001</v>
      </c>
      <c r="G40" s="114">
        <f t="shared" si="24"/>
        <v>68.00666</v>
      </c>
      <c r="H40" s="114">
        <f t="shared" si="24"/>
        <v>61.99404</v>
      </c>
      <c r="I40" s="114">
        <f t="shared" si="24"/>
        <v>63.484269999999995</v>
      </c>
      <c r="J40" s="114">
        <f t="shared" si="24"/>
        <v>62.06393</v>
      </c>
      <c r="K40" s="114">
        <f t="shared" si="24"/>
        <v>23.292741000000003</v>
      </c>
      <c r="L40" s="114">
        <f t="shared" si="24"/>
        <v>7.089650000000004</v>
      </c>
      <c r="M40" s="114">
        <f t="shared" si="24"/>
        <v>23.554780000000004</v>
      </c>
      <c r="N40" s="176">
        <f t="shared" si="24"/>
        <v>29.5674</v>
      </c>
      <c r="O40" s="167"/>
      <c r="P40" s="1"/>
      <c r="Q40" s="1"/>
    </row>
    <row r="41" spans="1:17" s="56" customFormat="1" ht="18" customHeight="1" thickBot="1">
      <c r="A41" s="217" t="s">
        <v>142</v>
      </c>
      <c r="B41" s="218"/>
      <c r="C41" s="113">
        <f>C28+C35</f>
        <v>0</v>
      </c>
      <c r="D41" s="114">
        <f aca="true" t="shared" si="25" ref="D41:N41">D28+D35</f>
        <v>5.565925999999999</v>
      </c>
      <c r="E41" s="114">
        <f t="shared" si="25"/>
        <v>5.54346</v>
      </c>
      <c r="F41" s="114">
        <f t="shared" si="25"/>
        <v>5.70889</v>
      </c>
      <c r="G41" s="114">
        <f t="shared" si="25"/>
        <v>5.09524</v>
      </c>
      <c r="H41" s="114">
        <f t="shared" si="25"/>
        <v>6.84205</v>
      </c>
      <c r="I41" s="114">
        <f t="shared" si="25"/>
        <v>5.38724</v>
      </c>
      <c r="J41" s="114">
        <f t="shared" si="25"/>
        <v>4.79621</v>
      </c>
      <c r="K41" s="114">
        <f t="shared" si="25"/>
        <v>-0.022465999999999653</v>
      </c>
      <c r="L41" s="114">
        <f t="shared" si="25"/>
        <v>-0.1654300000000002</v>
      </c>
      <c r="M41" s="114">
        <f t="shared" si="25"/>
        <v>0.44821999999999973</v>
      </c>
      <c r="N41" s="176">
        <f t="shared" si="25"/>
        <v>-1.2985900000000001</v>
      </c>
      <c r="O41" s="168"/>
      <c r="P41" s="1"/>
      <c r="Q41" s="1"/>
    </row>
    <row r="42" spans="1:17" s="56" customFormat="1" ht="18" customHeight="1" thickBot="1">
      <c r="A42" s="205" t="s">
        <v>143</v>
      </c>
      <c r="B42" s="206"/>
      <c r="C42" s="177">
        <f>C40+C41</f>
        <v>63.46170000000001</v>
      </c>
      <c r="D42" s="178">
        <f aca="true" t="shared" si="26" ref="D42:N42">D40+D41</f>
        <v>73.834625</v>
      </c>
      <c r="E42" s="178">
        <f t="shared" si="26"/>
        <v>97.1049</v>
      </c>
      <c r="F42" s="178">
        <f t="shared" si="26"/>
        <v>90.18068000000001</v>
      </c>
      <c r="G42" s="178">
        <f t="shared" si="26"/>
        <v>73.1019</v>
      </c>
      <c r="H42" s="178">
        <f t="shared" si="26"/>
        <v>68.83609</v>
      </c>
      <c r="I42" s="178">
        <f t="shared" si="26"/>
        <v>68.87151</v>
      </c>
      <c r="J42" s="178">
        <f t="shared" si="26"/>
        <v>66.86014</v>
      </c>
      <c r="K42" s="178">
        <f t="shared" si="26"/>
        <v>23.270275000000005</v>
      </c>
      <c r="L42" s="178">
        <f t="shared" si="26"/>
        <v>6.924220000000004</v>
      </c>
      <c r="M42" s="178">
        <f t="shared" si="26"/>
        <v>24.003000000000004</v>
      </c>
      <c r="N42" s="179">
        <f t="shared" si="26"/>
        <v>28.26881</v>
      </c>
      <c r="O42" s="169"/>
      <c r="P42"/>
      <c r="Q42"/>
    </row>
    <row r="43" spans="1:17" s="56" customFormat="1" ht="18.75" customHeight="1">
      <c r="A43" s="91"/>
      <c r="B43" s="91"/>
      <c r="C43" s="91"/>
      <c r="D43" s="91"/>
      <c r="E43" s="91"/>
      <c r="F43" s="91"/>
      <c r="G43" s="91"/>
      <c r="H43" s="91"/>
      <c r="I43" s="91"/>
      <c r="J43" s="91"/>
      <c r="K43" s="91"/>
      <c r="L43" s="91"/>
      <c r="M43" s="51"/>
      <c r="N43" s="51"/>
      <c r="O43" s="51"/>
      <c r="P43"/>
      <c r="Q43"/>
    </row>
    <row r="44" spans="3:17" ht="18.75">
      <c r="C44" s="189" t="s">
        <v>67</v>
      </c>
      <c r="D44" s="189"/>
      <c r="E44" s="189"/>
      <c r="F44" s="189"/>
      <c r="G44" s="189"/>
      <c r="H44" s="189"/>
      <c r="I44" s="189"/>
      <c r="J44" s="189"/>
      <c r="K44" s="189"/>
      <c r="L44" s="189"/>
      <c r="P44"/>
      <c r="Q44"/>
    </row>
    <row r="45" spans="1:17" ht="15">
      <c r="A45" s="191" t="str">
        <f>$A$2</f>
        <v>2. CONSOLIDATED WEEKLY CROP WEATHER PROSPECTS REPORT IN RESPECT OF RABI OILSEEDS  WEEK ENDING 19th JANUARY, 2023   </v>
      </c>
      <c r="B45" s="191"/>
      <c r="C45" s="191"/>
      <c r="D45" s="191"/>
      <c r="E45" s="191"/>
      <c r="F45" s="191"/>
      <c r="G45" s="191"/>
      <c r="H45" s="191"/>
      <c r="I45" s="191"/>
      <c r="J45" s="191"/>
      <c r="K45" s="191"/>
      <c r="L45" s="191"/>
      <c r="M45" s="191"/>
      <c r="N45" s="191"/>
      <c r="O45" s="191"/>
      <c r="P45"/>
      <c r="Q45"/>
    </row>
    <row r="46" spans="2:17" ht="17.25" thickBot="1">
      <c r="B46" s="52" t="s">
        <v>99</v>
      </c>
      <c r="K46" s="92"/>
      <c r="L46" s="92"/>
      <c r="M46" s="192" t="s">
        <v>69</v>
      </c>
      <c r="N46" s="192"/>
      <c r="O46" s="192"/>
      <c r="P46"/>
      <c r="Q46"/>
    </row>
    <row r="47" spans="1:17" ht="15.75" customHeight="1" thickBot="1">
      <c r="A47" s="193" t="s">
        <v>70</v>
      </c>
      <c r="B47" s="194" t="s">
        <v>71</v>
      </c>
      <c r="C47" s="193" t="s">
        <v>72</v>
      </c>
      <c r="D47" s="195" t="s">
        <v>73</v>
      </c>
      <c r="E47" s="194" t="s">
        <v>74</v>
      </c>
      <c r="F47" s="194"/>
      <c r="G47" s="194"/>
      <c r="H47" s="194"/>
      <c r="I47" s="194"/>
      <c r="J47" s="194"/>
      <c r="K47" s="194" t="s">
        <v>149</v>
      </c>
      <c r="L47" s="194"/>
      <c r="M47" s="194"/>
      <c r="N47" s="194"/>
      <c r="O47" s="193" t="s">
        <v>75</v>
      </c>
      <c r="P47"/>
      <c r="Q47"/>
    </row>
    <row r="48" spans="1:17" ht="42.75" customHeight="1" thickBot="1">
      <c r="A48" s="193"/>
      <c r="B48" s="194"/>
      <c r="C48" s="193"/>
      <c r="D48" s="195"/>
      <c r="E48" s="54" t="s">
        <v>148</v>
      </c>
      <c r="F48" s="54" t="s">
        <v>145</v>
      </c>
      <c r="G48" s="54" t="s">
        <v>125</v>
      </c>
      <c r="H48" s="54" t="s">
        <v>123</v>
      </c>
      <c r="I48" s="54" t="s">
        <v>121</v>
      </c>
      <c r="J48" s="54" t="s">
        <v>120</v>
      </c>
      <c r="K48" s="55" t="s">
        <v>76</v>
      </c>
      <c r="L48" s="54" t="s">
        <v>145</v>
      </c>
      <c r="M48" s="54" t="s">
        <v>125</v>
      </c>
      <c r="N48" s="54" t="s">
        <v>123</v>
      </c>
      <c r="O48" s="193"/>
      <c r="P48"/>
      <c r="Q48"/>
    </row>
    <row r="49" spans="1:15" ht="16.5" thickBot="1">
      <c r="A49" s="57">
        <v>1</v>
      </c>
      <c r="B49" s="57">
        <v>2</v>
      </c>
      <c r="C49" s="57">
        <v>3</v>
      </c>
      <c r="D49" s="57">
        <v>4</v>
      </c>
      <c r="E49" s="57">
        <v>5</v>
      </c>
      <c r="F49" s="57">
        <v>6</v>
      </c>
      <c r="G49" s="57">
        <v>7</v>
      </c>
      <c r="H49" s="57">
        <v>8</v>
      </c>
      <c r="I49" s="57">
        <v>9</v>
      </c>
      <c r="J49" s="57">
        <v>10</v>
      </c>
      <c r="K49" s="57">
        <v>11</v>
      </c>
      <c r="L49" s="57">
        <v>12</v>
      </c>
      <c r="M49" s="57">
        <v>13</v>
      </c>
      <c r="N49" s="57">
        <v>14</v>
      </c>
      <c r="O49" s="57">
        <v>15</v>
      </c>
    </row>
    <row r="50" spans="1:15" ht="18" customHeight="1">
      <c r="A50" s="150">
        <v>1</v>
      </c>
      <c r="B50" s="151" t="s">
        <v>77</v>
      </c>
      <c r="C50" s="59">
        <v>0.89</v>
      </c>
      <c r="D50" s="60">
        <f>AVERAGE(F50:J50)</f>
        <v>0.6329560000000001</v>
      </c>
      <c r="E50" s="152">
        <v>0.71867</v>
      </c>
      <c r="F50" s="152">
        <v>0.67681</v>
      </c>
      <c r="G50" s="152">
        <v>0.59723</v>
      </c>
      <c r="H50" s="152">
        <v>0.62951</v>
      </c>
      <c r="I50" s="152">
        <v>0.52123</v>
      </c>
      <c r="J50" s="152">
        <v>0.74</v>
      </c>
      <c r="K50" s="155">
        <f aca="true" t="shared" si="27" ref="K50:K71">E50-D50</f>
        <v>0.08571399999999996</v>
      </c>
      <c r="L50" s="155">
        <f aca="true" t="shared" si="28" ref="L50:L71">E50-F50</f>
        <v>0.04186000000000001</v>
      </c>
      <c r="M50" s="155">
        <f aca="true" t="shared" si="29" ref="M50:M71">E50-G50</f>
        <v>0.12143999999999999</v>
      </c>
      <c r="N50" s="155">
        <f aca="true" t="shared" si="30" ref="N50:N71">E50-H50</f>
        <v>0.08916000000000002</v>
      </c>
      <c r="O50" s="62"/>
    </row>
    <row r="51" spans="1:15" ht="18" customHeight="1">
      <c r="A51" s="58">
        <v>2</v>
      </c>
      <c r="B51" s="64" t="s">
        <v>78</v>
      </c>
      <c r="C51" s="59"/>
      <c r="D51" s="60">
        <f>AVERAGE(F51:J51)</f>
        <v>0</v>
      </c>
      <c r="E51" s="59"/>
      <c r="F51" s="59"/>
      <c r="G51" s="59"/>
      <c r="H51" s="59">
        <v>0</v>
      </c>
      <c r="I51" s="59">
        <v>0</v>
      </c>
      <c r="J51" s="59">
        <v>0</v>
      </c>
      <c r="K51" s="61">
        <f t="shared" si="27"/>
        <v>0</v>
      </c>
      <c r="L51" s="61">
        <f t="shared" si="28"/>
        <v>0</v>
      </c>
      <c r="M51" s="61">
        <f t="shared" si="29"/>
        <v>0</v>
      </c>
      <c r="N51" s="61">
        <f t="shared" si="30"/>
        <v>0</v>
      </c>
      <c r="O51" s="62"/>
    </row>
    <row r="52" spans="1:15" s="56" customFormat="1" ht="18" customHeight="1">
      <c r="A52" s="63">
        <v>3</v>
      </c>
      <c r="B52" s="69" t="s">
        <v>43</v>
      </c>
      <c r="C52" s="65"/>
      <c r="D52" s="60">
        <f aca="true" t="shared" si="31" ref="D52:D78">AVERAGE(F52:J52)</f>
        <v>0</v>
      </c>
      <c r="E52" s="59"/>
      <c r="F52" s="59"/>
      <c r="G52" s="59"/>
      <c r="H52" s="59">
        <v>0</v>
      </c>
      <c r="I52" s="59">
        <v>0</v>
      </c>
      <c r="J52" s="59">
        <v>0</v>
      </c>
      <c r="K52" s="67">
        <f t="shared" si="27"/>
        <v>0</v>
      </c>
      <c r="L52" s="67">
        <f t="shared" si="28"/>
        <v>0</v>
      </c>
      <c r="M52" s="67">
        <f t="shared" si="29"/>
        <v>0</v>
      </c>
      <c r="N52" s="67">
        <f t="shared" si="30"/>
        <v>0</v>
      </c>
      <c r="O52" s="93"/>
    </row>
    <row r="53" spans="1:15" ht="18" customHeight="1">
      <c r="A53" s="58">
        <v>4</v>
      </c>
      <c r="B53" s="69" t="s">
        <v>44</v>
      </c>
      <c r="C53" s="60"/>
      <c r="D53" s="60">
        <f t="shared" si="31"/>
        <v>0</v>
      </c>
      <c r="E53" s="59">
        <v>0.008</v>
      </c>
      <c r="F53" s="59">
        <v>0</v>
      </c>
      <c r="G53" s="59"/>
      <c r="H53" s="59">
        <v>0</v>
      </c>
      <c r="I53" s="59">
        <v>0</v>
      </c>
      <c r="J53" s="59">
        <v>0</v>
      </c>
      <c r="K53" s="67">
        <f t="shared" si="27"/>
        <v>0.008</v>
      </c>
      <c r="L53" s="67">
        <f t="shared" si="28"/>
        <v>0.008</v>
      </c>
      <c r="M53" s="67">
        <f t="shared" si="29"/>
        <v>0.008</v>
      </c>
      <c r="N53" s="67">
        <f t="shared" si="30"/>
        <v>0.008</v>
      </c>
      <c r="O53" s="70"/>
    </row>
    <row r="54" spans="1:15" ht="18" customHeight="1">
      <c r="A54" s="63">
        <v>5</v>
      </c>
      <c r="B54" s="69" t="s">
        <v>79</v>
      </c>
      <c r="C54" s="60"/>
      <c r="D54" s="60">
        <f t="shared" si="31"/>
        <v>0.1055</v>
      </c>
      <c r="E54" s="59">
        <v>0.1243</v>
      </c>
      <c r="F54" s="59">
        <v>0.0915</v>
      </c>
      <c r="G54" s="59">
        <v>0.1742</v>
      </c>
      <c r="H54" s="59">
        <v>0.0876</v>
      </c>
      <c r="I54" s="59">
        <v>0.0842</v>
      </c>
      <c r="J54" s="59">
        <v>0.09</v>
      </c>
      <c r="K54" s="67">
        <f t="shared" si="27"/>
        <v>0.018799999999999997</v>
      </c>
      <c r="L54" s="67">
        <f t="shared" si="28"/>
        <v>0.032799999999999996</v>
      </c>
      <c r="M54" s="67">
        <f t="shared" si="29"/>
        <v>-0.0499</v>
      </c>
      <c r="N54" s="67">
        <f t="shared" si="30"/>
        <v>0.036699999999999997</v>
      </c>
      <c r="O54" s="70"/>
    </row>
    <row r="55" spans="1:15" ht="18" customHeight="1">
      <c r="A55" s="58">
        <v>6</v>
      </c>
      <c r="B55" s="69" t="s">
        <v>46</v>
      </c>
      <c r="C55" s="60">
        <v>0.5273</v>
      </c>
      <c r="D55" s="60">
        <f t="shared" si="31"/>
        <v>0</v>
      </c>
      <c r="E55" s="59"/>
      <c r="F55" s="59"/>
      <c r="G55" s="59"/>
      <c r="H55" s="59">
        <v>0</v>
      </c>
      <c r="I55" s="59">
        <v>0</v>
      </c>
      <c r="J55" s="59">
        <v>0</v>
      </c>
      <c r="K55" s="67">
        <f t="shared" si="27"/>
        <v>0</v>
      </c>
      <c r="L55" s="67">
        <f t="shared" si="28"/>
        <v>0</v>
      </c>
      <c r="M55" s="67">
        <f t="shared" si="29"/>
        <v>0</v>
      </c>
      <c r="N55" s="67">
        <f t="shared" si="30"/>
        <v>0</v>
      </c>
      <c r="O55" s="70"/>
    </row>
    <row r="56" spans="1:15" ht="18" customHeight="1">
      <c r="A56" s="63">
        <v>7</v>
      </c>
      <c r="B56" s="69" t="s">
        <v>47</v>
      </c>
      <c r="C56" s="60"/>
      <c r="D56" s="60">
        <f t="shared" si="31"/>
        <v>0</v>
      </c>
      <c r="E56" s="59"/>
      <c r="F56" s="59"/>
      <c r="G56" s="59"/>
      <c r="H56" s="59">
        <v>0</v>
      </c>
      <c r="I56" s="59">
        <v>0</v>
      </c>
      <c r="J56" s="59">
        <v>0</v>
      </c>
      <c r="K56" s="67">
        <f t="shared" si="27"/>
        <v>0</v>
      </c>
      <c r="L56" s="67">
        <f t="shared" si="28"/>
        <v>0</v>
      </c>
      <c r="M56" s="67">
        <f t="shared" si="29"/>
        <v>0</v>
      </c>
      <c r="N56" s="67">
        <f t="shared" si="30"/>
        <v>0</v>
      </c>
      <c r="O56" s="70"/>
    </row>
    <row r="57" spans="1:15" ht="18" customHeight="1">
      <c r="A57" s="58">
        <v>8</v>
      </c>
      <c r="B57" s="69" t="s">
        <v>48</v>
      </c>
      <c r="C57" s="60"/>
      <c r="D57" s="60">
        <f t="shared" si="31"/>
        <v>0</v>
      </c>
      <c r="E57" s="59"/>
      <c r="F57" s="59"/>
      <c r="G57" s="59"/>
      <c r="H57" s="59">
        <v>0</v>
      </c>
      <c r="I57" s="59">
        <v>0</v>
      </c>
      <c r="J57" s="59">
        <v>0</v>
      </c>
      <c r="K57" s="67">
        <f t="shared" si="27"/>
        <v>0</v>
      </c>
      <c r="L57" s="67">
        <f t="shared" si="28"/>
        <v>0</v>
      </c>
      <c r="M57" s="67">
        <f t="shared" si="29"/>
        <v>0</v>
      </c>
      <c r="N57" s="67">
        <f t="shared" si="30"/>
        <v>0</v>
      </c>
      <c r="O57" s="70"/>
    </row>
    <row r="58" spans="1:15" ht="18" customHeight="1">
      <c r="A58" s="63">
        <v>9</v>
      </c>
      <c r="B58" s="69" t="s">
        <v>91</v>
      </c>
      <c r="C58" s="60"/>
      <c r="D58" s="60">
        <f t="shared" si="31"/>
        <v>0</v>
      </c>
      <c r="E58" s="59"/>
      <c r="F58" s="59"/>
      <c r="G58" s="59"/>
      <c r="H58" s="59">
        <v>0</v>
      </c>
      <c r="I58" s="59">
        <v>0</v>
      </c>
      <c r="J58" s="59">
        <v>0</v>
      </c>
      <c r="K58" s="67">
        <f t="shared" si="27"/>
        <v>0</v>
      </c>
      <c r="L58" s="67">
        <f t="shared" si="28"/>
        <v>0</v>
      </c>
      <c r="M58" s="67">
        <f t="shared" si="29"/>
        <v>0</v>
      </c>
      <c r="N58" s="67">
        <f t="shared" si="30"/>
        <v>0</v>
      </c>
      <c r="O58" s="70"/>
    </row>
    <row r="59" spans="1:15" ht="18" customHeight="1">
      <c r="A59" s="58">
        <v>10</v>
      </c>
      <c r="B59" s="69" t="s">
        <v>50</v>
      </c>
      <c r="C59" s="60"/>
      <c r="D59" s="60">
        <f t="shared" si="31"/>
        <v>0</v>
      </c>
      <c r="E59" s="59"/>
      <c r="F59" s="59"/>
      <c r="G59" s="59"/>
      <c r="H59" s="59">
        <v>0</v>
      </c>
      <c r="I59" s="59">
        <v>0</v>
      </c>
      <c r="J59" s="59">
        <v>0</v>
      </c>
      <c r="K59" s="67">
        <f t="shared" si="27"/>
        <v>0</v>
      </c>
      <c r="L59" s="67">
        <f t="shared" si="28"/>
        <v>0</v>
      </c>
      <c r="M59" s="67">
        <f t="shared" si="29"/>
        <v>0</v>
      </c>
      <c r="N59" s="67">
        <f t="shared" si="30"/>
        <v>0</v>
      </c>
      <c r="O59" s="70"/>
    </row>
    <row r="60" spans="1:15" ht="18" customHeight="1">
      <c r="A60" s="63">
        <v>11</v>
      </c>
      <c r="B60" s="69" t="s">
        <v>51</v>
      </c>
      <c r="C60" s="60">
        <v>1.6256</v>
      </c>
      <c r="D60" s="60">
        <f t="shared" si="31"/>
        <v>1.126</v>
      </c>
      <c r="E60" s="59">
        <v>1.65</v>
      </c>
      <c r="F60" s="59">
        <v>1.38</v>
      </c>
      <c r="G60" s="59">
        <v>1.32</v>
      </c>
      <c r="H60" s="59">
        <v>1.07</v>
      </c>
      <c r="I60" s="59">
        <v>0.72</v>
      </c>
      <c r="J60" s="59">
        <v>1.14</v>
      </c>
      <c r="K60" s="67">
        <f t="shared" si="27"/>
        <v>0.524</v>
      </c>
      <c r="L60" s="67">
        <f t="shared" si="28"/>
        <v>0.27</v>
      </c>
      <c r="M60" s="67">
        <f t="shared" si="29"/>
        <v>0.32999999999999985</v>
      </c>
      <c r="N60" s="67">
        <f t="shared" si="30"/>
        <v>0.5799999999999998</v>
      </c>
      <c r="O60" s="70"/>
    </row>
    <row r="61" spans="1:15" ht="18" customHeight="1">
      <c r="A61" s="58">
        <v>12</v>
      </c>
      <c r="B61" s="69" t="s">
        <v>92</v>
      </c>
      <c r="C61" s="60">
        <v>0.0004</v>
      </c>
      <c r="D61" s="60">
        <f t="shared" si="31"/>
        <v>0</v>
      </c>
      <c r="E61" s="59"/>
      <c r="F61" s="59"/>
      <c r="G61" s="59"/>
      <c r="H61" s="59">
        <v>0</v>
      </c>
      <c r="I61" s="59">
        <v>0</v>
      </c>
      <c r="J61" s="59">
        <v>0</v>
      </c>
      <c r="K61" s="67">
        <f t="shared" si="27"/>
        <v>0</v>
      </c>
      <c r="L61" s="67">
        <f t="shared" si="28"/>
        <v>0</v>
      </c>
      <c r="M61" s="67">
        <f t="shared" si="29"/>
        <v>0</v>
      </c>
      <c r="N61" s="67">
        <f t="shared" si="30"/>
        <v>0</v>
      </c>
      <c r="O61" s="70"/>
    </row>
    <row r="62" spans="1:15" ht="18" customHeight="1">
      <c r="A62" s="63">
        <v>13</v>
      </c>
      <c r="B62" s="69" t="s">
        <v>52</v>
      </c>
      <c r="C62" s="60">
        <v>0.042</v>
      </c>
      <c r="D62" s="60">
        <f t="shared" si="31"/>
        <v>0</v>
      </c>
      <c r="E62" s="59"/>
      <c r="F62" s="59"/>
      <c r="G62" s="59"/>
      <c r="H62" s="59">
        <v>0</v>
      </c>
      <c r="I62" s="59">
        <v>0</v>
      </c>
      <c r="J62" s="59">
        <v>0</v>
      </c>
      <c r="K62" s="67">
        <f t="shared" si="27"/>
        <v>0</v>
      </c>
      <c r="L62" s="67">
        <f t="shared" si="28"/>
        <v>0</v>
      </c>
      <c r="M62" s="67">
        <f t="shared" si="29"/>
        <v>0</v>
      </c>
      <c r="N62" s="67">
        <f t="shared" si="30"/>
        <v>0</v>
      </c>
      <c r="O62" s="70"/>
    </row>
    <row r="63" spans="1:15" ht="18" customHeight="1">
      <c r="A63" s="58">
        <v>14</v>
      </c>
      <c r="B63" s="69" t="s">
        <v>53</v>
      </c>
      <c r="C63" s="60">
        <v>0.7007</v>
      </c>
      <c r="D63" s="60">
        <f t="shared" si="31"/>
        <v>0</v>
      </c>
      <c r="E63" s="59"/>
      <c r="F63" s="59"/>
      <c r="G63" s="59"/>
      <c r="H63" s="59">
        <v>0</v>
      </c>
      <c r="I63" s="59">
        <v>0</v>
      </c>
      <c r="J63" s="59">
        <v>0</v>
      </c>
      <c r="K63" s="67">
        <f t="shared" si="27"/>
        <v>0</v>
      </c>
      <c r="L63" s="67">
        <f t="shared" si="28"/>
        <v>0</v>
      </c>
      <c r="M63" s="67">
        <f t="shared" si="29"/>
        <v>0</v>
      </c>
      <c r="N63" s="67">
        <f t="shared" si="30"/>
        <v>0</v>
      </c>
      <c r="O63" s="70"/>
    </row>
    <row r="64" spans="1:15" ht="18" customHeight="1">
      <c r="A64" s="58">
        <v>15</v>
      </c>
      <c r="B64" s="69" t="s">
        <v>127</v>
      </c>
      <c r="C64" s="60">
        <v>0.0199</v>
      </c>
      <c r="D64" s="60">
        <f aca="true" t="shared" si="32" ref="D64:D69">AVERAGE(F64:J64)</f>
        <v>0</v>
      </c>
      <c r="E64" s="59"/>
      <c r="F64" s="59"/>
      <c r="G64" s="59"/>
      <c r="H64" s="59">
        <v>0</v>
      </c>
      <c r="I64" s="59">
        <v>0</v>
      </c>
      <c r="J64" s="59">
        <v>0</v>
      </c>
      <c r="K64" s="67">
        <f aca="true" t="shared" si="33" ref="K64:K69">E64-D64</f>
        <v>0</v>
      </c>
      <c r="L64" s="67">
        <f aca="true" t="shared" si="34" ref="L64:L69">E64-F64</f>
        <v>0</v>
      </c>
      <c r="M64" s="67">
        <f aca="true" t="shared" si="35" ref="M64:M69">E64-G64</f>
        <v>0</v>
      </c>
      <c r="N64" s="67">
        <f aca="true" t="shared" si="36" ref="N64:N69">E64-H64</f>
        <v>0</v>
      </c>
      <c r="O64" s="70"/>
    </row>
    <row r="65" spans="1:15" ht="18" customHeight="1">
      <c r="A65" s="58">
        <v>16</v>
      </c>
      <c r="B65" s="69" t="s">
        <v>128</v>
      </c>
      <c r="C65" s="60"/>
      <c r="D65" s="60">
        <f t="shared" si="32"/>
        <v>0</v>
      </c>
      <c r="E65" s="59"/>
      <c r="F65" s="59"/>
      <c r="G65" s="59"/>
      <c r="H65" s="59">
        <v>0</v>
      </c>
      <c r="I65" s="59">
        <v>0</v>
      </c>
      <c r="J65" s="59">
        <v>0</v>
      </c>
      <c r="K65" s="67">
        <f t="shared" si="33"/>
        <v>0</v>
      </c>
      <c r="L65" s="67">
        <f t="shared" si="34"/>
        <v>0</v>
      </c>
      <c r="M65" s="67">
        <f t="shared" si="35"/>
        <v>0</v>
      </c>
      <c r="N65" s="67">
        <f t="shared" si="36"/>
        <v>0</v>
      </c>
      <c r="O65" s="70"/>
    </row>
    <row r="66" spans="1:15" ht="18" customHeight="1">
      <c r="A66" s="58">
        <v>17</v>
      </c>
      <c r="B66" s="69" t="s">
        <v>129</v>
      </c>
      <c r="C66" s="60"/>
      <c r="D66" s="60">
        <f t="shared" si="32"/>
        <v>0</v>
      </c>
      <c r="E66" s="59"/>
      <c r="F66" s="59"/>
      <c r="G66" s="59"/>
      <c r="H66" s="59">
        <v>0</v>
      </c>
      <c r="I66" s="59">
        <v>0</v>
      </c>
      <c r="J66" s="59">
        <v>0</v>
      </c>
      <c r="K66" s="67">
        <f t="shared" si="33"/>
        <v>0</v>
      </c>
      <c r="L66" s="67">
        <f t="shared" si="34"/>
        <v>0</v>
      </c>
      <c r="M66" s="67">
        <f t="shared" si="35"/>
        <v>0</v>
      </c>
      <c r="N66" s="67">
        <f t="shared" si="36"/>
        <v>0</v>
      </c>
      <c r="O66" s="70"/>
    </row>
    <row r="67" spans="1:15" ht="18" customHeight="1">
      <c r="A67" s="58">
        <v>18</v>
      </c>
      <c r="B67" s="69" t="s">
        <v>130</v>
      </c>
      <c r="C67" s="60"/>
      <c r="D67" s="60">
        <f t="shared" si="32"/>
        <v>0</v>
      </c>
      <c r="E67" s="59"/>
      <c r="F67" s="59"/>
      <c r="G67" s="59"/>
      <c r="H67" s="59">
        <v>0</v>
      </c>
      <c r="I67" s="59">
        <v>0</v>
      </c>
      <c r="J67" s="59">
        <v>0</v>
      </c>
      <c r="K67" s="67">
        <f t="shared" si="33"/>
        <v>0</v>
      </c>
      <c r="L67" s="67">
        <f t="shared" si="34"/>
        <v>0</v>
      </c>
      <c r="M67" s="67">
        <f t="shared" si="35"/>
        <v>0</v>
      </c>
      <c r="N67" s="67">
        <f t="shared" si="36"/>
        <v>0</v>
      </c>
      <c r="O67" s="70"/>
    </row>
    <row r="68" spans="1:15" ht="18" customHeight="1">
      <c r="A68" s="63">
        <v>19</v>
      </c>
      <c r="B68" s="69" t="s">
        <v>54</v>
      </c>
      <c r="C68" s="60">
        <v>0.1966</v>
      </c>
      <c r="D68" s="60">
        <f t="shared" si="32"/>
        <v>0.7293620000000001</v>
      </c>
      <c r="E68" s="59">
        <v>0.96125</v>
      </c>
      <c r="F68" s="59">
        <v>0.60182</v>
      </c>
      <c r="G68" s="59">
        <v>0.7195</v>
      </c>
      <c r="H68" s="59">
        <v>0.69959</v>
      </c>
      <c r="I68" s="59">
        <v>0.7779</v>
      </c>
      <c r="J68" s="59">
        <v>0.848</v>
      </c>
      <c r="K68" s="67">
        <f t="shared" si="33"/>
        <v>0.23188799999999998</v>
      </c>
      <c r="L68" s="67">
        <f t="shared" si="34"/>
        <v>0.35943</v>
      </c>
      <c r="M68" s="67">
        <f t="shared" si="35"/>
        <v>0.24175000000000002</v>
      </c>
      <c r="N68" s="67">
        <f t="shared" si="36"/>
        <v>0.26166</v>
      </c>
      <c r="O68" s="70"/>
    </row>
    <row r="69" spans="1:15" ht="18" customHeight="1">
      <c r="A69" s="58">
        <v>20</v>
      </c>
      <c r="B69" s="69" t="s">
        <v>55</v>
      </c>
      <c r="C69" s="60"/>
      <c r="D69" s="60">
        <f t="shared" si="32"/>
        <v>0</v>
      </c>
      <c r="E69" s="59"/>
      <c r="F69" s="59"/>
      <c r="G69" s="59"/>
      <c r="H69" s="59">
        <v>0</v>
      </c>
      <c r="I69" s="59">
        <v>0</v>
      </c>
      <c r="J69" s="59">
        <v>0</v>
      </c>
      <c r="K69" s="67">
        <f t="shared" si="33"/>
        <v>0</v>
      </c>
      <c r="L69" s="67">
        <f t="shared" si="34"/>
        <v>0</v>
      </c>
      <c r="M69" s="67">
        <f t="shared" si="35"/>
        <v>0</v>
      </c>
      <c r="N69" s="67">
        <f t="shared" si="36"/>
        <v>0</v>
      </c>
      <c r="O69" s="70"/>
    </row>
    <row r="70" spans="1:15" ht="18" customHeight="1">
      <c r="A70" s="63">
        <v>21</v>
      </c>
      <c r="B70" s="69" t="s">
        <v>56</v>
      </c>
      <c r="C70" s="60">
        <v>0.025</v>
      </c>
      <c r="D70" s="60">
        <f t="shared" si="31"/>
        <v>0</v>
      </c>
      <c r="E70" s="59"/>
      <c r="F70" s="59"/>
      <c r="G70" s="59"/>
      <c r="H70" s="59">
        <v>0</v>
      </c>
      <c r="I70" s="59">
        <v>0</v>
      </c>
      <c r="J70" s="59">
        <v>0</v>
      </c>
      <c r="K70" s="67">
        <f t="shared" si="27"/>
        <v>0</v>
      </c>
      <c r="L70" s="67">
        <f t="shared" si="28"/>
        <v>0</v>
      </c>
      <c r="M70" s="67">
        <f t="shared" si="29"/>
        <v>0</v>
      </c>
      <c r="N70" s="67">
        <f t="shared" si="30"/>
        <v>0</v>
      </c>
      <c r="O70" s="70"/>
    </row>
    <row r="71" spans="1:15" ht="18" customHeight="1">
      <c r="A71" s="158">
        <v>22</v>
      </c>
      <c r="B71" s="69" t="s">
        <v>131</v>
      </c>
      <c r="C71" s="60"/>
      <c r="D71" s="60">
        <f t="shared" si="31"/>
        <v>0</v>
      </c>
      <c r="E71" s="59"/>
      <c r="F71" s="59"/>
      <c r="G71" s="59"/>
      <c r="H71" s="59">
        <v>0</v>
      </c>
      <c r="I71" s="59">
        <v>0</v>
      </c>
      <c r="J71" s="59">
        <v>0</v>
      </c>
      <c r="K71" s="67">
        <f t="shared" si="27"/>
        <v>0</v>
      </c>
      <c r="L71" s="67">
        <f t="shared" si="28"/>
        <v>0</v>
      </c>
      <c r="M71" s="67">
        <f t="shared" si="29"/>
        <v>0</v>
      </c>
      <c r="N71" s="67">
        <f t="shared" si="30"/>
        <v>0</v>
      </c>
      <c r="O71" s="70"/>
    </row>
    <row r="72" spans="1:15" ht="18" customHeight="1">
      <c r="A72" s="58">
        <v>23</v>
      </c>
      <c r="B72" s="69" t="s">
        <v>57</v>
      </c>
      <c r="C72" s="60">
        <v>1.282</v>
      </c>
      <c r="D72" s="60">
        <f t="shared" si="31"/>
        <v>0.9298</v>
      </c>
      <c r="E72" s="59">
        <v>0.792</v>
      </c>
      <c r="F72" s="59">
        <v>0.629</v>
      </c>
      <c r="G72" s="59">
        <v>0.853</v>
      </c>
      <c r="H72" s="59">
        <v>0.958</v>
      </c>
      <c r="I72" s="59">
        <v>1.098</v>
      </c>
      <c r="J72" s="59">
        <v>1.111</v>
      </c>
      <c r="K72" s="67">
        <f aca="true" t="shared" si="37" ref="K72:K78">E72-D72</f>
        <v>-0.13779999999999992</v>
      </c>
      <c r="L72" s="67">
        <f aca="true" t="shared" si="38" ref="L72:L78">E72-F72</f>
        <v>0.16300000000000003</v>
      </c>
      <c r="M72" s="67">
        <f aca="true" t="shared" si="39" ref="M72:M78">E72-G72</f>
        <v>-0.06099999999999994</v>
      </c>
      <c r="N72" s="67">
        <f aca="true" t="shared" si="40" ref="N72:N78">E72-H72</f>
        <v>-0.16599999999999993</v>
      </c>
      <c r="O72" s="70"/>
    </row>
    <row r="73" spans="1:15" ht="18" customHeight="1">
      <c r="A73" s="63">
        <v>24</v>
      </c>
      <c r="B73" s="69" t="s">
        <v>126</v>
      </c>
      <c r="C73" s="60">
        <v>1.22</v>
      </c>
      <c r="D73" s="60">
        <f t="shared" si="31"/>
        <v>1.1410799999999999</v>
      </c>
      <c r="E73" s="59">
        <v>0.86539</v>
      </c>
      <c r="F73" s="59">
        <v>1.26185</v>
      </c>
      <c r="G73" s="59">
        <v>0.87314</v>
      </c>
      <c r="H73" s="59">
        <v>1.15759</v>
      </c>
      <c r="I73" s="59">
        <v>1.05029</v>
      </c>
      <c r="J73" s="59">
        <v>1.36253</v>
      </c>
      <c r="K73" s="67">
        <f t="shared" si="37"/>
        <v>-0.2756899999999999</v>
      </c>
      <c r="L73" s="67">
        <f t="shared" si="38"/>
        <v>-0.3964599999999999</v>
      </c>
      <c r="M73" s="67">
        <f t="shared" si="39"/>
        <v>-0.007750000000000035</v>
      </c>
      <c r="N73" s="67">
        <f t="shared" si="40"/>
        <v>-0.2921999999999999</v>
      </c>
      <c r="O73" s="70"/>
    </row>
    <row r="74" spans="1:15" ht="18" customHeight="1">
      <c r="A74" s="158">
        <v>25</v>
      </c>
      <c r="B74" s="69" t="s">
        <v>132</v>
      </c>
      <c r="C74" s="60">
        <v>0.0108</v>
      </c>
      <c r="D74" s="60">
        <f t="shared" si="31"/>
        <v>0.0021999999999999997</v>
      </c>
      <c r="E74" s="59">
        <v>0.006</v>
      </c>
      <c r="F74" s="59">
        <v>0.006</v>
      </c>
      <c r="G74" s="59">
        <v>0.005</v>
      </c>
      <c r="H74" s="59">
        <v>0</v>
      </c>
      <c r="I74" s="59">
        <v>0</v>
      </c>
      <c r="J74" s="59">
        <v>0</v>
      </c>
      <c r="K74" s="67">
        <f t="shared" si="37"/>
        <v>0.0038000000000000004</v>
      </c>
      <c r="L74" s="67">
        <f t="shared" si="38"/>
        <v>0</v>
      </c>
      <c r="M74" s="67">
        <f t="shared" si="39"/>
        <v>0.001</v>
      </c>
      <c r="N74" s="67">
        <f t="shared" si="40"/>
        <v>0.006</v>
      </c>
      <c r="O74" s="70"/>
    </row>
    <row r="75" spans="1:15" ht="18" customHeight="1">
      <c r="A75" s="58">
        <v>26</v>
      </c>
      <c r="B75" s="69" t="s">
        <v>94</v>
      </c>
      <c r="C75" s="60"/>
      <c r="D75" s="60">
        <f t="shared" si="31"/>
        <v>0</v>
      </c>
      <c r="E75" s="59"/>
      <c r="F75" s="59"/>
      <c r="G75" s="59"/>
      <c r="H75" s="59">
        <v>0</v>
      </c>
      <c r="I75" s="59">
        <v>0</v>
      </c>
      <c r="J75" s="59">
        <v>0</v>
      </c>
      <c r="K75" s="67">
        <f t="shared" si="37"/>
        <v>0</v>
      </c>
      <c r="L75" s="67">
        <f t="shared" si="38"/>
        <v>0</v>
      </c>
      <c r="M75" s="67">
        <f t="shared" si="39"/>
        <v>0</v>
      </c>
      <c r="N75" s="67">
        <f t="shared" si="40"/>
        <v>0</v>
      </c>
      <c r="O75" s="70"/>
    </row>
    <row r="76" spans="1:15" ht="18" customHeight="1">
      <c r="A76" s="63">
        <v>27</v>
      </c>
      <c r="B76" s="69" t="s">
        <v>60</v>
      </c>
      <c r="C76" s="60"/>
      <c r="D76" s="60">
        <f t="shared" si="31"/>
        <v>0</v>
      </c>
      <c r="E76" s="59"/>
      <c r="F76" s="59"/>
      <c r="G76" s="59"/>
      <c r="H76" s="59">
        <v>0</v>
      </c>
      <c r="I76" s="59">
        <v>0</v>
      </c>
      <c r="J76" s="59">
        <v>0</v>
      </c>
      <c r="K76" s="67">
        <f t="shared" si="37"/>
        <v>0</v>
      </c>
      <c r="L76" s="67">
        <f t="shared" si="38"/>
        <v>0</v>
      </c>
      <c r="M76" s="67">
        <f t="shared" si="39"/>
        <v>0</v>
      </c>
      <c r="N76" s="67">
        <f t="shared" si="40"/>
        <v>0</v>
      </c>
      <c r="O76" s="70"/>
    </row>
    <row r="77" spans="1:15" ht="18" customHeight="1">
      <c r="A77" s="58">
        <v>28</v>
      </c>
      <c r="B77" s="69" t="s">
        <v>95</v>
      </c>
      <c r="C77" s="60">
        <v>0.6773</v>
      </c>
      <c r="D77" s="60">
        <f t="shared" si="31"/>
        <v>0.0606</v>
      </c>
      <c r="E77" s="59">
        <v>0.045</v>
      </c>
      <c r="F77" s="59">
        <v>0.052</v>
      </c>
      <c r="G77" s="59">
        <v>0.056</v>
      </c>
      <c r="H77" s="59">
        <v>0.045</v>
      </c>
      <c r="I77" s="59">
        <v>0.079</v>
      </c>
      <c r="J77" s="59">
        <v>0.071</v>
      </c>
      <c r="K77" s="67">
        <f t="shared" si="37"/>
        <v>-0.015600000000000003</v>
      </c>
      <c r="L77" s="67">
        <f t="shared" si="38"/>
        <v>-0.006999999999999999</v>
      </c>
      <c r="M77" s="67">
        <f t="shared" si="39"/>
        <v>-0.011000000000000003</v>
      </c>
      <c r="N77" s="67">
        <f t="shared" si="40"/>
        <v>0</v>
      </c>
      <c r="O77" s="70"/>
    </row>
    <row r="78" spans="1:15" ht="18" customHeight="1" thickBot="1">
      <c r="A78" s="63">
        <v>29</v>
      </c>
      <c r="B78" s="86" t="s">
        <v>96</v>
      </c>
      <c r="C78" s="87">
        <f>0.0061+0.0006</f>
        <v>0.0067</v>
      </c>
      <c r="D78" s="60">
        <f t="shared" si="31"/>
        <v>0.0016666666666666668</v>
      </c>
      <c r="E78" s="59"/>
      <c r="F78" s="59"/>
      <c r="G78" s="59"/>
      <c r="H78" s="59">
        <v>0</v>
      </c>
      <c r="I78" s="59">
        <v>0</v>
      </c>
      <c r="J78" s="59">
        <v>0.005</v>
      </c>
      <c r="K78" s="88">
        <f t="shared" si="37"/>
        <v>-0.0016666666666666668</v>
      </c>
      <c r="L78" s="88">
        <f t="shared" si="38"/>
        <v>0</v>
      </c>
      <c r="M78" s="88">
        <f t="shared" si="39"/>
        <v>0</v>
      </c>
      <c r="N78" s="88">
        <f t="shared" si="40"/>
        <v>0</v>
      </c>
      <c r="O78" s="89"/>
    </row>
    <row r="79" spans="1:15" ht="18" customHeight="1" thickBot="1">
      <c r="A79" s="219" t="s">
        <v>97</v>
      </c>
      <c r="B79" s="219"/>
      <c r="C79" s="90">
        <f>SUM(C50:C78)</f>
        <v>7.2242999999999995</v>
      </c>
      <c r="D79" s="90">
        <f aca="true" t="shared" si="41" ref="D79:N79">SUM(D50:D78)</f>
        <v>4.729164666666667</v>
      </c>
      <c r="E79" s="90">
        <f t="shared" si="41"/>
        <v>5.17061</v>
      </c>
      <c r="F79" s="90">
        <f t="shared" si="41"/>
        <v>4.69898</v>
      </c>
      <c r="G79" s="188">
        <f t="shared" si="41"/>
        <v>4.59807</v>
      </c>
      <c r="H79" s="188">
        <f t="shared" si="41"/>
        <v>4.64729</v>
      </c>
      <c r="I79" s="188">
        <f t="shared" si="41"/>
        <v>4.330619999999999</v>
      </c>
      <c r="J79" s="188">
        <f t="shared" si="41"/>
        <v>5.3675299999999995</v>
      </c>
      <c r="K79" s="90">
        <f t="shared" si="41"/>
        <v>0.4414453333333336</v>
      </c>
      <c r="L79" s="90">
        <f t="shared" si="41"/>
        <v>0.4716300000000002</v>
      </c>
      <c r="M79" s="90">
        <f t="shared" si="41"/>
        <v>0.5725399999999999</v>
      </c>
      <c r="N79" s="90">
        <f t="shared" si="41"/>
        <v>0.5233200000000001</v>
      </c>
      <c r="O79" s="57"/>
    </row>
    <row r="80" spans="1:15" ht="18" customHeight="1">
      <c r="A80" s="91" t="s">
        <v>100</v>
      </c>
      <c r="B80" s="91"/>
      <c r="C80" s="91"/>
      <c r="D80" s="91"/>
      <c r="E80" s="91" t="s">
        <v>98</v>
      </c>
      <c r="F80" s="94"/>
      <c r="G80" s="94"/>
      <c r="H80" s="94"/>
      <c r="I80" s="94"/>
      <c r="J80" s="94"/>
      <c r="K80" s="95"/>
      <c r="L80" s="96"/>
      <c r="M80" s="96"/>
      <c r="N80" s="96"/>
      <c r="O80" s="97"/>
    </row>
    <row r="81" spans="1:15" ht="18" customHeight="1">
      <c r="A81" s="98"/>
      <c r="B81" s="98"/>
      <c r="C81" s="98"/>
      <c r="D81" s="98"/>
      <c r="E81" s="98"/>
      <c r="F81" s="99"/>
      <c r="G81" s="99"/>
      <c r="H81" s="99"/>
      <c r="I81" s="99"/>
      <c r="J81" s="99"/>
      <c r="K81" s="99"/>
      <c r="L81" s="100"/>
      <c r="M81" s="100"/>
      <c r="N81" s="100"/>
      <c r="O81" s="99"/>
    </row>
    <row r="82" spans="1:15" ht="18.75">
      <c r="A82" s="98"/>
      <c r="B82" s="98"/>
      <c r="C82" s="98"/>
      <c r="D82" s="98"/>
      <c r="E82" s="98"/>
      <c r="F82" s="98"/>
      <c r="G82" s="101"/>
      <c r="H82" s="98"/>
      <c r="I82" s="98"/>
      <c r="J82" s="98"/>
      <c r="K82" s="98"/>
      <c r="L82" s="98"/>
      <c r="M82" s="101"/>
      <c r="N82" s="101"/>
      <c r="O82" s="101"/>
    </row>
    <row r="83" spans="1:12" ht="18.75">
      <c r="A83" s="91"/>
      <c r="B83" s="91"/>
      <c r="C83" s="189" t="s">
        <v>67</v>
      </c>
      <c r="D83" s="189"/>
      <c r="E83" s="189"/>
      <c r="F83" s="189"/>
      <c r="G83" s="189"/>
      <c r="H83" s="189"/>
      <c r="I83" s="189"/>
      <c r="J83" s="189"/>
      <c r="K83" s="189"/>
      <c r="L83" s="189"/>
    </row>
    <row r="84" spans="1:15" ht="18.75" customHeight="1">
      <c r="A84" s="191" t="str">
        <f>$A$2</f>
        <v>2. CONSOLIDATED WEEKLY CROP WEATHER PROSPECTS REPORT IN RESPECT OF RABI OILSEEDS  WEEK ENDING 19th JANUARY, 2023   </v>
      </c>
      <c r="B84" s="191"/>
      <c r="C84" s="191"/>
      <c r="D84" s="191"/>
      <c r="E84" s="191"/>
      <c r="F84" s="191"/>
      <c r="G84" s="191"/>
      <c r="H84" s="191"/>
      <c r="I84" s="191"/>
      <c r="J84" s="191"/>
      <c r="K84" s="191"/>
      <c r="L84" s="191"/>
      <c r="M84" s="191"/>
      <c r="N84" s="191"/>
      <c r="O84" s="191"/>
    </row>
    <row r="85" spans="2:15" ht="17.25" thickBot="1">
      <c r="B85" s="52" t="s">
        <v>101</v>
      </c>
      <c r="K85" s="92"/>
      <c r="M85" s="192" t="s">
        <v>69</v>
      </c>
      <c r="N85" s="192"/>
      <c r="O85" s="192"/>
    </row>
    <row r="86" spans="1:15" ht="15.75" customHeight="1" thickBot="1">
      <c r="A86" s="193" t="s">
        <v>70</v>
      </c>
      <c r="B86" s="194" t="s">
        <v>71</v>
      </c>
      <c r="C86" s="193" t="s">
        <v>72</v>
      </c>
      <c r="D86" s="195" t="s">
        <v>73</v>
      </c>
      <c r="E86" s="194" t="s">
        <v>74</v>
      </c>
      <c r="F86" s="194"/>
      <c r="G86" s="194"/>
      <c r="H86" s="194"/>
      <c r="I86" s="194"/>
      <c r="J86" s="194"/>
      <c r="K86" s="194" t="s">
        <v>149</v>
      </c>
      <c r="L86" s="194"/>
      <c r="M86" s="194"/>
      <c r="N86" s="194"/>
      <c r="O86" s="193" t="s">
        <v>75</v>
      </c>
    </row>
    <row r="87" spans="1:15" ht="42.75" customHeight="1" thickBot="1">
      <c r="A87" s="193"/>
      <c r="B87" s="194"/>
      <c r="C87" s="193"/>
      <c r="D87" s="195"/>
      <c r="E87" s="54" t="s">
        <v>148</v>
      </c>
      <c r="F87" s="54" t="s">
        <v>145</v>
      </c>
      <c r="G87" s="54" t="s">
        <v>125</v>
      </c>
      <c r="H87" s="54" t="s">
        <v>123</v>
      </c>
      <c r="I87" s="54" t="s">
        <v>121</v>
      </c>
      <c r="J87" s="54" t="s">
        <v>120</v>
      </c>
      <c r="K87" s="55" t="s">
        <v>76</v>
      </c>
      <c r="L87" s="54" t="s">
        <v>145</v>
      </c>
      <c r="M87" s="54" t="s">
        <v>125</v>
      </c>
      <c r="N87" s="54" t="s">
        <v>123</v>
      </c>
      <c r="O87" s="193"/>
    </row>
    <row r="88" spans="1:15" ht="16.5" thickBot="1">
      <c r="A88" s="57">
        <v>1</v>
      </c>
      <c r="B88" s="57">
        <v>2</v>
      </c>
      <c r="C88" s="57">
        <v>3</v>
      </c>
      <c r="D88" s="57">
        <v>4</v>
      </c>
      <c r="E88" s="57">
        <v>5</v>
      </c>
      <c r="F88" s="57">
        <v>6</v>
      </c>
      <c r="G88" s="57">
        <v>7</v>
      </c>
      <c r="H88" s="57">
        <v>8</v>
      </c>
      <c r="I88" s="57">
        <v>9</v>
      </c>
      <c r="J88" s="57">
        <v>10</v>
      </c>
      <c r="K88" s="57">
        <v>11</v>
      </c>
      <c r="L88" s="57">
        <v>12</v>
      </c>
      <c r="M88" s="57">
        <v>13</v>
      </c>
      <c r="N88" s="57">
        <v>14</v>
      </c>
      <c r="O88" s="57">
        <v>15</v>
      </c>
    </row>
    <row r="89" spans="1:15" ht="18" customHeight="1">
      <c r="A89" s="150">
        <v>1</v>
      </c>
      <c r="B89" s="151" t="s">
        <v>77</v>
      </c>
      <c r="C89" s="59">
        <v>0.004</v>
      </c>
      <c r="D89" s="60">
        <f>AVERAGE(F89:J89)</f>
        <v>0.007292</v>
      </c>
      <c r="E89" s="152">
        <v>0.01427</v>
      </c>
      <c r="F89" s="152">
        <v>0.00471</v>
      </c>
      <c r="G89" s="152">
        <v>0.00797</v>
      </c>
      <c r="H89" s="152">
        <v>0.02</v>
      </c>
      <c r="I89" s="152">
        <v>0.00378</v>
      </c>
      <c r="J89" s="152">
        <v>0</v>
      </c>
      <c r="K89" s="155">
        <f aca="true" t="shared" si="42" ref="K89:K110">E89-D89</f>
        <v>0.006978</v>
      </c>
      <c r="L89" s="155">
        <f aca="true" t="shared" si="43" ref="L89:L110">E89-F89</f>
        <v>0.009559999999999999</v>
      </c>
      <c r="M89" s="155">
        <f aca="true" t="shared" si="44" ref="M89:M110">E89-G89</f>
        <v>0.0063</v>
      </c>
      <c r="N89" s="155">
        <f aca="true" t="shared" si="45" ref="N89:N110">E89-H89</f>
        <v>-0.005730000000000001</v>
      </c>
      <c r="O89" s="62"/>
    </row>
    <row r="90" spans="1:15" ht="18" customHeight="1">
      <c r="A90" s="58">
        <v>2</v>
      </c>
      <c r="B90" s="64" t="s">
        <v>78</v>
      </c>
      <c r="C90" s="59">
        <v>0.0029</v>
      </c>
      <c r="D90" s="60">
        <f>AVERAGE(F90:J90)</f>
        <v>0.0003333333333333333</v>
      </c>
      <c r="E90" s="59"/>
      <c r="F90" s="59"/>
      <c r="G90" s="59"/>
      <c r="H90" s="59">
        <v>0</v>
      </c>
      <c r="I90" s="59">
        <v>0</v>
      </c>
      <c r="J90" s="59">
        <v>0.001</v>
      </c>
      <c r="K90" s="61">
        <f t="shared" si="42"/>
        <v>-0.0003333333333333333</v>
      </c>
      <c r="L90" s="61">
        <f t="shared" si="43"/>
        <v>0</v>
      </c>
      <c r="M90" s="61">
        <f t="shared" si="44"/>
        <v>0</v>
      </c>
      <c r="N90" s="61">
        <f t="shared" si="45"/>
        <v>0</v>
      </c>
      <c r="O90" s="62"/>
    </row>
    <row r="91" spans="1:15" s="56" customFormat="1" ht="18" customHeight="1">
      <c r="A91" s="63">
        <v>3</v>
      </c>
      <c r="B91" s="69" t="s">
        <v>43</v>
      </c>
      <c r="C91" s="65"/>
      <c r="D91" s="60">
        <f aca="true" t="shared" si="46" ref="D91:D117">AVERAGE(F91:J91)</f>
        <v>0</v>
      </c>
      <c r="E91" s="59"/>
      <c r="F91" s="59"/>
      <c r="G91" s="59"/>
      <c r="H91" s="59">
        <v>0</v>
      </c>
      <c r="I91" s="59">
        <v>0</v>
      </c>
      <c r="J91" s="59">
        <v>0</v>
      </c>
      <c r="K91" s="67">
        <f t="shared" si="42"/>
        <v>0</v>
      </c>
      <c r="L91" s="67">
        <f t="shared" si="43"/>
        <v>0</v>
      </c>
      <c r="M91" s="67">
        <f t="shared" si="44"/>
        <v>0</v>
      </c>
      <c r="N91" s="67">
        <f t="shared" si="45"/>
        <v>0</v>
      </c>
      <c r="O91" s="93"/>
    </row>
    <row r="92" spans="1:15" ht="18" customHeight="1">
      <c r="A92" s="58">
        <v>4</v>
      </c>
      <c r="B92" s="69" t="s">
        <v>44</v>
      </c>
      <c r="C92" s="60">
        <v>0.0009</v>
      </c>
      <c r="D92" s="60">
        <f t="shared" si="46"/>
        <v>0</v>
      </c>
      <c r="E92" s="59"/>
      <c r="F92" s="59"/>
      <c r="G92" s="59"/>
      <c r="H92" s="59">
        <v>0</v>
      </c>
      <c r="I92" s="59">
        <v>0</v>
      </c>
      <c r="J92" s="59">
        <v>0</v>
      </c>
      <c r="K92" s="67">
        <f t="shared" si="42"/>
        <v>0</v>
      </c>
      <c r="L92" s="67">
        <f t="shared" si="43"/>
        <v>0</v>
      </c>
      <c r="M92" s="67">
        <f t="shared" si="44"/>
        <v>0</v>
      </c>
      <c r="N92" s="67">
        <f t="shared" si="45"/>
        <v>0</v>
      </c>
      <c r="O92" s="70"/>
    </row>
    <row r="93" spans="1:15" ht="18" customHeight="1">
      <c r="A93" s="63">
        <v>5</v>
      </c>
      <c r="B93" s="69" t="s">
        <v>79</v>
      </c>
      <c r="C93" s="60">
        <v>0.0031</v>
      </c>
      <c r="D93" s="60">
        <f t="shared" si="46"/>
        <v>0.044680000000000004</v>
      </c>
      <c r="E93" s="59">
        <v>0.0595</v>
      </c>
      <c r="F93" s="59">
        <v>0.0497</v>
      </c>
      <c r="G93" s="59">
        <v>0.04</v>
      </c>
      <c r="H93" s="59">
        <v>0.0425</v>
      </c>
      <c r="I93" s="59">
        <v>0.0312</v>
      </c>
      <c r="J93" s="59">
        <v>0.06</v>
      </c>
      <c r="K93" s="67">
        <f t="shared" si="42"/>
        <v>0.014819999999999993</v>
      </c>
      <c r="L93" s="67">
        <f t="shared" si="43"/>
        <v>0.009799999999999996</v>
      </c>
      <c r="M93" s="67">
        <f t="shared" si="44"/>
        <v>0.019499999999999997</v>
      </c>
      <c r="N93" s="67">
        <f t="shared" si="45"/>
        <v>0.016999999999999994</v>
      </c>
      <c r="O93" s="70"/>
    </row>
    <row r="94" spans="1:15" ht="18" customHeight="1">
      <c r="A94" s="58">
        <v>6</v>
      </c>
      <c r="B94" s="69" t="s">
        <v>46</v>
      </c>
      <c r="C94" s="60"/>
      <c r="D94" s="60">
        <f t="shared" si="46"/>
        <v>0</v>
      </c>
      <c r="E94" s="59"/>
      <c r="F94" s="59"/>
      <c r="G94" s="59"/>
      <c r="H94" s="59">
        <v>0</v>
      </c>
      <c r="I94" s="59">
        <v>0</v>
      </c>
      <c r="J94" s="59">
        <v>0</v>
      </c>
      <c r="K94" s="67">
        <f t="shared" si="42"/>
        <v>0</v>
      </c>
      <c r="L94" s="67">
        <f t="shared" si="43"/>
        <v>0</v>
      </c>
      <c r="M94" s="67">
        <f t="shared" si="44"/>
        <v>0</v>
      </c>
      <c r="N94" s="67">
        <f t="shared" si="45"/>
        <v>0</v>
      </c>
      <c r="O94" s="70"/>
    </row>
    <row r="95" spans="1:15" ht="18" customHeight="1">
      <c r="A95" s="63">
        <v>7</v>
      </c>
      <c r="B95" s="69" t="s">
        <v>47</v>
      </c>
      <c r="C95" s="60"/>
      <c r="D95" s="60">
        <f t="shared" si="46"/>
        <v>0</v>
      </c>
      <c r="E95" s="59"/>
      <c r="F95" s="59"/>
      <c r="G95" s="59"/>
      <c r="H95" s="59">
        <v>0</v>
      </c>
      <c r="I95" s="59">
        <v>0</v>
      </c>
      <c r="J95" s="59">
        <v>0</v>
      </c>
      <c r="K95" s="67">
        <f t="shared" si="42"/>
        <v>0</v>
      </c>
      <c r="L95" s="67">
        <f t="shared" si="43"/>
        <v>0</v>
      </c>
      <c r="M95" s="67">
        <f t="shared" si="44"/>
        <v>0</v>
      </c>
      <c r="N95" s="67">
        <f t="shared" si="45"/>
        <v>0</v>
      </c>
      <c r="O95" s="70"/>
    </row>
    <row r="96" spans="1:15" ht="18" customHeight="1">
      <c r="A96" s="58">
        <v>8</v>
      </c>
      <c r="B96" s="69" t="s">
        <v>48</v>
      </c>
      <c r="C96" s="60"/>
      <c r="D96" s="60">
        <f t="shared" si="46"/>
        <v>0</v>
      </c>
      <c r="E96" s="59"/>
      <c r="F96" s="59"/>
      <c r="G96" s="59"/>
      <c r="H96" s="59">
        <v>0</v>
      </c>
      <c r="I96" s="59">
        <v>0</v>
      </c>
      <c r="J96" s="59">
        <v>0</v>
      </c>
      <c r="K96" s="67">
        <f t="shared" si="42"/>
        <v>0</v>
      </c>
      <c r="L96" s="67">
        <f t="shared" si="43"/>
        <v>0</v>
      </c>
      <c r="M96" s="67">
        <f t="shared" si="44"/>
        <v>0</v>
      </c>
      <c r="N96" s="67">
        <f t="shared" si="45"/>
        <v>0</v>
      </c>
      <c r="O96" s="70"/>
    </row>
    <row r="97" spans="1:15" ht="18" customHeight="1">
      <c r="A97" s="63">
        <v>9</v>
      </c>
      <c r="B97" s="69" t="s">
        <v>91</v>
      </c>
      <c r="C97" s="60"/>
      <c r="D97" s="60">
        <f t="shared" si="46"/>
        <v>0</v>
      </c>
      <c r="E97" s="59"/>
      <c r="F97" s="59"/>
      <c r="G97" s="59"/>
      <c r="H97" s="59">
        <v>0</v>
      </c>
      <c r="I97" s="59">
        <v>0</v>
      </c>
      <c r="J97" s="59">
        <v>0</v>
      </c>
      <c r="K97" s="67">
        <f t="shared" si="42"/>
        <v>0</v>
      </c>
      <c r="L97" s="67">
        <f t="shared" si="43"/>
        <v>0</v>
      </c>
      <c r="M97" s="67">
        <f t="shared" si="44"/>
        <v>0</v>
      </c>
      <c r="N97" s="67">
        <f t="shared" si="45"/>
        <v>0</v>
      </c>
      <c r="O97" s="70"/>
    </row>
    <row r="98" spans="1:15" ht="18" customHeight="1">
      <c r="A98" s="58">
        <v>10</v>
      </c>
      <c r="B98" s="69" t="s">
        <v>50</v>
      </c>
      <c r="C98" s="60">
        <v>0.0087</v>
      </c>
      <c r="D98" s="60">
        <f t="shared" si="46"/>
        <v>0.007604</v>
      </c>
      <c r="E98" s="59">
        <v>0.00332</v>
      </c>
      <c r="F98" s="59">
        <v>0.00406</v>
      </c>
      <c r="G98" s="59">
        <v>0.00729</v>
      </c>
      <c r="H98" s="59">
        <v>0.00314</v>
      </c>
      <c r="I98" s="59">
        <v>0.00653</v>
      </c>
      <c r="J98" s="59">
        <v>0.017</v>
      </c>
      <c r="K98" s="67">
        <f t="shared" si="42"/>
        <v>-0.004284</v>
      </c>
      <c r="L98" s="67">
        <f t="shared" si="43"/>
        <v>-0.0007400000000000002</v>
      </c>
      <c r="M98" s="67">
        <f t="shared" si="44"/>
        <v>-0.00397</v>
      </c>
      <c r="N98" s="67">
        <f t="shared" si="45"/>
        <v>0.00018000000000000004</v>
      </c>
      <c r="O98" s="70"/>
    </row>
    <row r="99" spans="1:15" ht="18" customHeight="1">
      <c r="A99" s="63">
        <v>11</v>
      </c>
      <c r="B99" s="69" t="s">
        <v>51</v>
      </c>
      <c r="C99" s="60">
        <v>0.2743</v>
      </c>
      <c r="D99" s="60">
        <f t="shared" si="46"/>
        <v>0.312</v>
      </c>
      <c r="E99" s="59">
        <v>0.39</v>
      </c>
      <c r="F99" s="59">
        <v>0.42</v>
      </c>
      <c r="G99" s="59">
        <v>0.3</v>
      </c>
      <c r="H99" s="59">
        <v>0.31</v>
      </c>
      <c r="I99" s="59">
        <v>0.18</v>
      </c>
      <c r="J99" s="59">
        <v>0.35</v>
      </c>
      <c r="K99" s="67">
        <f t="shared" si="42"/>
        <v>0.07800000000000001</v>
      </c>
      <c r="L99" s="67">
        <f t="shared" si="43"/>
        <v>-0.02999999999999997</v>
      </c>
      <c r="M99" s="67">
        <f t="shared" si="44"/>
        <v>0.09000000000000002</v>
      </c>
      <c r="N99" s="67">
        <f t="shared" si="45"/>
        <v>0.08000000000000002</v>
      </c>
      <c r="O99" s="70"/>
    </row>
    <row r="100" spans="1:15" ht="18" customHeight="1">
      <c r="A100" s="58">
        <v>12</v>
      </c>
      <c r="B100" s="69" t="s">
        <v>92</v>
      </c>
      <c r="C100" s="60"/>
      <c r="D100" s="60">
        <f t="shared" si="46"/>
        <v>0</v>
      </c>
      <c r="E100" s="59"/>
      <c r="F100" s="59"/>
      <c r="G100" s="59"/>
      <c r="H100" s="59">
        <v>0</v>
      </c>
      <c r="I100" s="59">
        <v>0</v>
      </c>
      <c r="J100" s="59">
        <v>0</v>
      </c>
      <c r="K100" s="67">
        <f t="shared" si="42"/>
        <v>0</v>
      </c>
      <c r="L100" s="67">
        <f t="shared" si="43"/>
        <v>0</v>
      </c>
      <c r="M100" s="67">
        <f t="shared" si="44"/>
        <v>0</v>
      </c>
      <c r="N100" s="67">
        <f t="shared" si="45"/>
        <v>0</v>
      </c>
      <c r="O100" s="70"/>
    </row>
    <row r="101" spans="1:15" ht="18" customHeight="1">
      <c r="A101" s="63">
        <v>13</v>
      </c>
      <c r="B101" s="69" t="s">
        <v>52</v>
      </c>
      <c r="C101" s="60">
        <v>0.0775</v>
      </c>
      <c r="D101" s="60">
        <f t="shared" si="46"/>
        <v>0</v>
      </c>
      <c r="E101" s="59"/>
      <c r="F101" s="59"/>
      <c r="G101" s="59"/>
      <c r="H101" s="59">
        <v>0</v>
      </c>
      <c r="I101" s="59">
        <v>0</v>
      </c>
      <c r="J101" s="59">
        <v>0</v>
      </c>
      <c r="K101" s="67">
        <f t="shared" si="42"/>
        <v>0</v>
      </c>
      <c r="L101" s="67">
        <f t="shared" si="43"/>
        <v>0</v>
      </c>
      <c r="M101" s="67">
        <f t="shared" si="44"/>
        <v>0</v>
      </c>
      <c r="N101" s="67">
        <f t="shared" si="45"/>
        <v>0</v>
      </c>
      <c r="O101" s="70"/>
    </row>
    <row r="102" spans="1:15" ht="18" customHeight="1">
      <c r="A102" s="58">
        <v>14</v>
      </c>
      <c r="B102" s="69" t="s">
        <v>53</v>
      </c>
      <c r="C102" s="60">
        <v>0.3658</v>
      </c>
      <c r="D102" s="60">
        <f t="shared" si="46"/>
        <v>0.22704399999999997</v>
      </c>
      <c r="E102" s="59">
        <v>0.30406</v>
      </c>
      <c r="F102" s="59">
        <v>0.20061</v>
      </c>
      <c r="G102" s="59">
        <v>0.19171</v>
      </c>
      <c r="H102" s="59">
        <v>0.22586</v>
      </c>
      <c r="I102" s="59">
        <v>0.17973</v>
      </c>
      <c r="J102" s="59">
        <v>0.33731</v>
      </c>
      <c r="K102" s="67">
        <f t="shared" si="42"/>
        <v>0.07701600000000003</v>
      </c>
      <c r="L102" s="67">
        <f t="shared" si="43"/>
        <v>0.10344999999999999</v>
      </c>
      <c r="M102" s="67">
        <f t="shared" si="44"/>
        <v>0.11235</v>
      </c>
      <c r="N102" s="67">
        <f t="shared" si="45"/>
        <v>0.07819999999999999</v>
      </c>
      <c r="O102" s="70"/>
    </row>
    <row r="103" spans="1:15" ht="18" customHeight="1">
      <c r="A103" s="58">
        <v>15</v>
      </c>
      <c r="B103" s="69" t="s">
        <v>127</v>
      </c>
      <c r="C103" s="60"/>
      <c r="D103" s="60">
        <f aca="true" t="shared" si="47" ref="D103:D108">AVERAGE(F103:J103)</f>
        <v>0</v>
      </c>
      <c r="E103" s="59"/>
      <c r="F103" s="59"/>
      <c r="G103" s="59"/>
      <c r="H103" s="59">
        <v>0</v>
      </c>
      <c r="I103" s="59">
        <v>0</v>
      </c>
      <c r="J103" s="59">
        <v>0</v>
      </c>
      <c r="K103" s="67">
        <f aca="true" t="shared" si="48" ref="K103:K108">E103-D103</f>
        <v>0</v>
      </c>
      <c r="L103" s="67">
        <f aca="true" t="shared" si="49" ref="L103:L108">E103-F103</f>
        <v>0</v>
      </c>
      <c r="M103" s="67">
        <f aca="true" t="shared" si="50" ref="M103:M108">E103-G103</f>
        <v>0</v>
      </c>
      <c r="N103" s="67">
        <f aca="true" t="shared" si="51" ref="N103:N108">E103-H103</f>
        <v>0</v>
      </c>
      <c r="O103" s="70"/>
    </row>
    <row r="104" spans="1:15" ht="18" customHeight="1">
      <c r="A104" s="58">
        <v>16</v>
      </c>
      <c r="B104" s="69" t="s">
        <v>128</v>
      </c>
      <c r="C104" s="60"/>
      <c r="D104" s="60">
        <f t="shared" si="47"/>
        <v>0</v>
      </c>
      <c r="E104" s="59"/>
      <c r="F104" s="59"/>
      <c r="G104" s="59"/>
      <c r="H104" s="59">
        <v>0</v>
      </c>
      <c r="I104" s="59">
        <v>0</v>
      </c>
      <c r="J104" s="59">
        <v>0</v>
      </c>
      <c r="K104" s="67">
        <f t="shared" si="48"/>
        <v>0</v>
      </c>
      <c r="L104" s="67">
        <f t="shared" si="49"/>
        <v>0</v>
      </c>
      <c r="M104" s="67">
        <f t="shared" si="50"/>
        <v>0</v>
      </c>
      <c r="N104" s="67">
        <f t="shared" si="51"/>
        <v>0</v>
      </c>
      <c r="O104" s="70"/>
    </row>
    <row r="105" spans="1:15" ht="18" customHeight="1">
      <c r="A105" s="58">
        <v>17</v>
      </c>
      <c r="B105" s="69" t="s">
        <v>129</v>
      </c>
      <c r="C105" s="60"/>
      <c r="D105" s="60">
        <f t="shared" si="47"/>
        <v>0</v>
      </c>
      <c r="E105" s="59"/>
      <c r="F105" s="59"/>
      <c r="G105" s="59"/>
      <c r="H105" s="59">
        <v>0</v>
      </c>
      <c r="I105" s="59">
        <v>0</v>
      </c>
      <c r="J105" s="59">
        <v>0</v>
      </c>
      <c r="K105" s="67">
        <f t="shared" si="48"/>
        <v>0</v>
      </c>
      <c r="L105" s="67">
        <f t="shared" si="49"/>
        <v>0</v>
      </c>
      <c r="M105" s="67">
        <f t="shared" si="50"/>
        <v>0</v>
      </c>
      <c r="N105" s="67">
        <f t="shared" si="51"/>
        <v>0</v>
      </c>
      <c r="O105" s="70"/>
    </row>
    <row r="106" spans="1:15" ht="18" customHeight="1">
      <c r="A106" s="58">
        <v>18</v>
      </c>
      <c r="B106" s="69" t="s">
        <v>130</v>
      </c>
      <c r="C106" s="60"/>
      <c r="D106" s="60">
        <f t="shared" si="47"/>
        <v>0</v>
      </c>
      <c r="E106" s="59"/>
      <c r="F106" s="59"/>
      <c r="G106" s="59"/>
      <c r="H106" s="59">
        <v>0</v>
      </c>
      <c r="I106" s="59">
        <v>0</v>
      </c>
      <c r="J106" s="59">
        <v>0</v>
      </c>
      <c r="K106" s="67">
        <f t="shared" si="48"/>
        <v>0</v>
      </c>
      <c r="L106" s="67">
        <f t="shared" si="49"/>
        <v>0</v>
      </c>
      <c r="M106" s="67">
        <f t="shared" si="50"/>
        <v>0</v>
      </c>
      <c r="N106" s="67">
        <f t="shared" si="51"/>
        <v>0</v>
      </c>
      <c r="O106" s="70"/>
    </row>
    <row r="107" spans="1:15" ht="18" customHeight="1">
      <c r="A107" s="63">
        <v>19</v>
      </c>
      <c r="B107" s="69" t="s">
        <v>54</v>
      </c>
      <c r="C107" s="60">
        <v>0.0034</v>
      </c>
      <c r="D107" s="60">
        <f t="shared" si="47"/>
        <v>0.001786</v>
      </c>
      <c r="E107" s="59">
        <v>0.00634</v>
      </c>
      <c r="F107" s="59">
        <v>0.00247</v>
      </c>
      <c r="G107" s="59">
        <v>0.00091</v>
      </c>
      <c r="H107" s="59">
        <v>0.00236</v>
      </c>
      <c r="I107" s="59">
        <v>0.00219</v>
      </c>
      <c r="J107" s="59">
        <v>0.001</v>
      </c>
      <c r="K107" s="67">
        <f t="shared" si="48"/>
        <v>0.004554</v>
      </c>
      <c r="L107" s="67">
        <f t="shared" si="49"/>
        <v>0.00387</v>
      </c>
      <c r="M107" s="67">
        <f t="shared" si="50"/>
        <v>0.00543</v>
      </c>
      <c r="N107" s="67">
        <f t="shared" si="51"/>
        <v>0.00398</v>
      </c>
      <c r="O107" s="70"/>
    </row>
    <row r="108" spans="1:15" ht="18" customHeight="1">
      <c r="A108" s="58">
        <v>20</v>
      </c>
      <c r="B108" s="69" t="s">
        <v>55</v>
      </c>
      <c r="C108" s="60"/>
      <c r="D108" s="60">
        <f t="shared" si="47"/>
        <v>0</v>
      </c>
      <c r="E108" s="59"/>
      <c r="F108" s="59"/>
      <c r="G108" s="59"/>
      <c r="H108" s="59">
        <v>0</v>
      </c>
      <c r="I108" s="59">
        <v>0</v>
      </c>
      <c r="J108" s="59">
        <v>0</v>
      </c>
      <c r="K108" s="67">
        <f t="shared" si="48"/>
        <v>0</v>
      </c>
      <c r="L108" s="67">
        <f t="shared" si="49"/>
        <v>0</v>
      </c>
      <c r="M108" s="67">
        <f t="shared" si="50"/>
        <v>0</v>
      </c>
      <c r="N108" s="67">
        <f t="shared" si="51"/>
        <v>0</v>
      </c>
      <c r="O108" s="70"/>
    </row>
    <row r="109" spans="1:15" ht="18" customHeight="1">
      <c r="A109" s="63">
        <v>21</v>
      </c>
      <c r="B109" s="69" t="s">
        <v>56</v>
      </c>
      <c r="C109" s="60"/>
      <c r="D109" s="60">
        <f t="shared" si="46"/>
        <v>0</v>
      </c>
      <c r="E109" s="59"/>
      <c r="F109" s="59"/>
      <c r="G109" s="59"/>
      <c r="H109" s="59">
        <v>0</v>
      </c>
      <c r="I109" s="59">
        <v>0</v>
      </c>
      <c r="J109" s="59">
        <v>0</v>
      </c>
      <c r="K109" s="67">
        <f t="shared" si="42"/>
        <v>0</v>
      </c>
      <c r="L109" s="67">
        <f t="shared" si="43"/>
        <v>0</v>
      </c>
      <c r="M109" s="67">
        <f t="shared" si="44"/>
        <v>0</v>
      </c>
      <c r="N109" s="67">
        <f t="shared" si="45"/>
        <v>0</v>
      </c>
      <c r="O109" s="70"/>
    </row>
    <row r="110" spans="1:15" ht="18" customHeight="1">
      <c r="A110" s="158">
        <v>22</v>
      </c>
      <c r="B110" s="69" t="s">
        <v>131</v>
      </c>
      <c r="C110" s="60"/>
      <c r="D110" s="60">
        <f t="shared" si="46"/>
        <v>0</v>
      </c>
      <c r="E110" s="59"/>
      <c r="F110" s="59"/>
      <c r="G110" s="59"/>
      <c r="H110" s="59">
        <v>0</v>
      </c>
      <c r="I110" s="59">
        <v>0</v>
      </c>
      <c r="J110" s="59">
        <v>0</v>
      </c>
      <c r="K110" s="67">
        <f t="shared" si="42"/>
        <v>0</v>
      </c>
      <c r="L110" s="67">
        <f t="shared" si="43"/>
        <v>0</v>
      </c>
      <c r="M110" s="67">
        <f t="shared" si="44"/>
        <v>0</v>
      </c>
      <c r="N110" s="67">
        <f t="shared" si="45"/>
        <v>0</v>
      </c>
      <c r="O110" s="70"/>
    </row>
    <row r="111" spans="1:15" ht="18" customHeight="1">
      <c r="A111" s="58">
        <v>23</v>
      </c>
      <c r="B111" s="69" t="s">
        <v>57</v>
      </c>
      <c r="C111" s="60"/>
      <c r="D111" s="60">
        <f t="shared" si="46"/>
        <v>0</v>
      </c>
      <c r="E111" s="59"/>
      <c r="F111" s="59"/>
      <c r="G111" s="59"/>
      <c r="H111" s="59">
        <v>0</v>
      </c>
      <c r="I111" s="59">
        <v>0</v>
      </c>
      <c r="J111" s="59">
        <v>0</v>
      </c>
      <c r="K111" s="67">
        <f aca="true" t="shared" si="52" ref="K111:K117">E111-D111</f>
        <v>0</v>
      </c>
      <c r="L111" s="67">
        <f aca="true" t="shared" si="53" ref="L111:L117">E111-F111</f>
        <v>0</v>
      </c>
      <c r="M111" s="67">
        <f aca="true" t="shared" si="54" ref="M111:M117">E111-G111</f>
        <v>0</v>
      </c>
      <c r="N111" s="67">
        <f aca="true" t="shared" si="55" ref="N111:N117">E111-H111</f>
        <v>0</v>
      </c>
      <c r="O111" s="70"/>
    </row>
    <row r="112" spans="1:15" ht="18" customHeight="1">
      <c r="A112" s="63">
        <v>24</v>
      </c>
      <c r="B112" s="69" t="s">
        <v>126</v>
      </c>
      <c r="C112" s="60">
        <v>0.032</v>
      </c>
      <c r="D112" s="60">
        <f t="shared" si="46"/>
        <v>0.028192000000000002</v>
      </c>
      <c r="E112" s="59">
        <v>0.07207</v>
      </c>
      <c r="F112" s="59">
        <v>0.04554</v>
      </c>
      <c r="G112" s="59">
        <v>0.02877</v>
      </c>
      <c r="H112" s="59">
        <v>0.02368</v>
      </c>
      <c r="I112" s="59">
        <v>0.01749</v>
      </c>
      <c r="J112" s="59">
        <v>0.02548</v>
      </c>
      <c r="K112" s="67">
        <f t="shared" si="52"/>
        <v>0.04387799999999999</v>
      </c>
      <c r="L112" s="67">
        <f t="shared" si="53"/>
        <v>0.026529999999999998</v>
      </c>
      <c r="M112" s="67">
        <f t="shared" si="54"/>
        <v>0.04329999999999999</v>
      </c>
      <c r="N112" s="67">
        <f t="shared" si="55"/>
        <v>0.048389999999999996</v>
      </c>
      <c r="O112" s="70"/>
    </row>
    <row r="113" spans="1:15" ht="18" customHeight="1">
      <c r="A113" s="158">
        <v>25</v>
      </c>
      <c r="B113" s="69" t="s">
        <v>132</v>
      </c>
      <c r="C113" s="60"/>
      <c r="D113" s="60">
        <f t="shared" si="46"/>
        <v>0</v>
      </c>
      <c r="E113" s="59"/>
      <c r="F113" s="59"/>
      <c r="G113" s="59"/>
      <c r="H113" s="59">
        <v>0</v>
      </c>
      <c r="I113" s="59">
        <v>0</v>
      </c>
      <c r="J113" s="59">
        <v>0</v>
      </c>
      <c r="K113" s="67">
        <f t="shared" si="52"/>
        <v>0</v>
      </c>
      <c r="L113" s="67">
        <f t="shared" si="53"/>
        <v>0</v>
      </c>
      <c r="M113" s="67">
        <f t="shared" si="54"/>
        <v>0</v>
      </c>
      <c r="N113" s="67">
        <f t="shared" si="55"/>
        <v>0</v>
      </c>
      <c r="O113" s="70"/>
    </row>
    <row r="114" spans="1:15" ht="18" customHeight="1">
      <c r="A114" s="58">
        <v>26</v>
      </c>
      <c r="B114" s="69" t="s">
        <v>94</v>
      </c>
      <c r="C114" s="60"/>
      <c r="D114" s="60">
        <f t="shared" si="46"/>
        <v>0</v>
      </c>
      <c r="E114" s="59"/>
      <c r="F114" s="59"/>
      <c r="G114" s="59"/>
      <c r="H114" s="59">
        <v>0</v>
      </c>
      <c r="I114" s="59">
        <v>0</v>
      </c>
      <c r="J114" s="59">
        <v>0</v>
      </c>
      <c r="K114" s="67">
        <f t="shared" si="52"/>
        <v>0</v>
      </c>
      <c r="L114" s="67">
        <f t="shared" si="53"/>
        <v>0</v>
      </c>
      <c r="M114" s="67">
        <f t="shared" si="54"/>
        <v>0</v>
      </c>
      <c r="N114" s="67">
        <f t="shared" si="55"/>
        <v>0</v>
      </c>
      <c r="O114" s="70"/>
    </row>
    <row r="115" spans="1:15" ht="18" customHeight="1">
      <c r="A115" s="63">
        <v>27</v>
      </c>
      <c r="B115" s="69" t="s">
        <v>60</v>
      </c>
      <c r="C115" s="60"/>
      <c r="D115" s="60">
        <f t="shared" si="46"/>
        <v>0</v>
      </c>
      <c r="E115" s="59"/>
      <c r="F115" s="59"/>
      <c r="G115" s="59"/>
      <c r="H115" s="59">
        <v>0</v>
      </c>
      <c r="I115" s="59">
        <v>0</v>
      </c>
      <c r="J115" s="59">
        <v>0</v>
      </c>
      <c r="K115" s="67">
        <f t="shared" si="52"/>
        <v>0</v>
      </c>
      <c r="L115" s="67">
        <f t="shared" si="53"/>
        <v>0</v>
      </c>
      <c r="M115" s="67">
        <f t="shared" si="54"/>
        <v>0</v>
      </c>
      <c r="N115" s="67">
        <f t="shared" si="55"/>
        <v>0</v>
      </c>
      <c r="O115" s="70"/>
    </row>
    <row r="116" spans="1:15" ht="18" customHeight="1">
      <c r="A116" s="58">
        <v>28</v>
      </c>
      <c r="B116" s="69" t="s">
        <v>95</v>
      </c>
      <c r="C116" s="60">
        <v>0.003</v>
      </c>
      <c r="D116" s="60">
        <f t="shared" si="46"/>
        <v>0</v>
      </c>
      <c r="E116" s="59"/>
      <c r="F116" s="59"/>
      <c r="G116" s="59"/>
      <c r="H116" s="59">
        <v>0</v>
      </c>
      <c r="I116" s="59">
        <v>0</v>
      </c>
      <c r="J116" s="59">
        <v>0</v>
      </c>
      <c r="K116" s="67">
        <f t="shared" si="52"/>
        <v>0</v>
      </c>
      <c r="L116" s="67">
        <f t="shared" si="53"/>
        <v>0</v>
      </c>
      <c r="M116" s="67">
        <f t="shared" si="54"/>
        <v>0</v>
      </c>
      <c r="N116" s="67">
        <f t="shared" si="55"/>
        <v>0</v>
      </c>
      <c r="O116" s="70"/>
    </row>
    <row r="117" spans="1:15" ht="18" customHeight="1" thickBot="1">
      <c r="A117" s="63">
        <v>29</v>
      </c>
      <c r="B117" s="86" t="s">
        <v>96</v>
      </c>
      <c r="C117" s="87"/>
      <c r="D117" s="60">
        <f t="shared" si="46"/>
        <v>0</v>
      </c>
      <c r="E117" s="59"/>
      <c r="F117" s="59"/>
      <c r="G117" s="59"/>
      <c r="H117" s="59">
        <v>0</v>
      </c>
      <c r="I117" s="59">
        <v>0</v>
      </c>
      <c r="J117" s="59">
        <v>0</v>
      </c>
      <c r="K117" s="88">
        <f t="shared" si="52"/>
        <v>0</v>
      </c>
      <c r="L117" s="88">
        <f t="shared" si="53"/>
        <v>0</v>
      </c>
      <c r="M117" s="88">
        <f t="shared" si="54"/>
        <v>0</v>
      </c>
      <c r="N117" s="88">
        <f t="shared" si="55"/>
        <v>0</v>
      </c>
      <c r="O117" s="89"/>
    </row>
    <row r="118" spans="1:15" ht="18" customHeight="1" thickBot="1">
      <c r="A118" s="219" t="s">
        <v>97</v>
      </c>
      <c r="B118" s="219"/>
      <c r="C118" s="90">
        <f>SUM(C89:C117)</f>
        <v>0.7756000000000001</v>
      </c>
      <c r="D118" s="90">
        <f aca="true" t="shared" si="56" ref="D118:N118">SUM(D89:D117)</f>
        <v>0.6289313333333332</v>
      </c>
      <c r="E118" s="90">
        <f t="shared" si="56"/>
        <v>0.84956</v>
      </c>
      <c r="F118" s="90">
        <f t="shared" si="56"/>
        <v>0.72709</v>
      </c>
      <c r="G118" s="90">
        <f t="shared" si="56"/>
        <v>0.5766499999999999</v>
      </c>
      <c r="H118" s="90">
        <f t="shared" si="56"/>
        <v>0.62754</v>
      </c>
      <c r="I118" s="90">
        <f t="shared" si="56"/>
        <v>0.42092</v>
      </c>
      <c r="J118" s="90">
        <f t="shared" si="56"/>
        <v>0.7917899999999999</v>
      </c>
      <c r="K118" s="90">
        <f t="shared" si="56"/>
        <v>0.22062866666666672</v>
      </c>
      <c r="L118" s="90">
        <f t="shared" si="56"/>
        <v>0.12247000000000001</v>
      </c>
      <c r="M118" s="90">
        <f t="shared" si="56"/>
        <v>0.27291</v>
      </c>
      <c r="N118" s="90">
        <f t="shared" si="56"/>
        <v>0.22202</v>
      </c>
      <c r="O118" s="57"/>
    </row>
    <row r="119" spans="1:15" ht="18" customHeight="1">
      <c r="A119" s="91" t="s">
        <v>100</v>
      </c>
      <c r="B119" s="91"/>
      <c r="C119" s="91"/>
      <c r="D119" s="91"/>
      <c r="E119" s="91" t="s">
        <v>98</v>
      </c>
      <c r="F119" s="91"/>
      <c r="G119" s="91"/>
      <c r="H119" s="91"/>
      <c r="I119" s="91"/>
      <c r="J119" s="91"/>
      <c r="K119" s="91"/>
      <c r="L119" s="91"/>
      <c r="M119" s="102"/>
      <c r="N119" s="102"/>
      <c r="O119" s="103"/>
    </row>
    <row r="120" spans="1:15" ht="18" customHeight="1">
      <c r="A120" s="91" t="s">
        <v>156</v>
      </c>
      <c r="B120" s="91"/>
      <c r="C120" s="91"/>
      <c r="D120" s="91"/>
      <c r="E120" s="91"/>
      <c r="F120" s="91"/>
      <c r="G120" s="91"/>
      <c r="H120" s="91"/>
      <c r="I120" s="91"/>
      <c r="J120" s="91"/>
      <c r="K120" s="91"/>
      <c r="L120" s="91"/>
      <c r="M120" s="102"/>
      <c r="N120" s="102"/>
      <c r="O120" s="103"/>
    </row>
    <row r="121" spans="1:12" ht="17.25" customHeight="1">
      <c r="A121" s="91"/>
      <c r="B121" s="91"/>
      <c r="C121" s="189" t="s">
        <v>67</v>
      </c>
      <c r="D121" s="189"/>
      <c r="E121" s="189"/>
      <c r="F121" s="189"/>
      <c r="G121" s="189"/>
      <c r="H121" s="189"/>
      <c r="I121" s="189"/>
      <c r="J121" s="189"/>
      <c r="K121" s="189"/>
      <c r="L121" s="189"/>
    </row>
    <row r="122" spans="3:12" ht="16.5" customHeight="1" hidden="1">
      <c r="C122" s="220" t="s">
        <v>102</v>
      </c>
      <c r="D122" s="220"/>
      <c r="E122" s="220"/>
      <c r="F122" s="220"/>
      <c r="G122" s="220"/>
      <c r="H122" s="220"/>
      <c r="I122" s="220"/>
      <c r="J122" s="220"/>
      <c r="K122" s="220"/>
      <c r="L122" s="104"/>
    </row>
    <row r="123" spans="1:15" ht="14.25">
      <c r="A123" s="191" t="str">
        <f>$A$2</f>
        <v>2. CONSOLIDATED WEEKLY CROP WEATHER PROSPECTS REPORT IN RESPECT OF RABI OILSEEDS  WEEK ENDING 19th JANUARY, 2023   </v>
      </c>
      <c r="B123" s="191"/>
      <c r="C123" s="191"/>
      <c r="D123" s="191"/>
      <c r="E123" s="191"/>
      <c r="F123" s="191"/>
      <c r="G123" s="191"/>
      <c r="H123" s="191"/>
      <c r="I123" s="191"/>
      <c r="J123" s="191"/>
      <c r="K123" s="191"/>
      <c r="L123" s="191"/>
      <c r="M123" s="191"/>
      <c r="N123" s="191"/>
      <c r="O123" s="191"/>
    </row>
    <row r="124" spans="2:15" ht="17.25" thickBot="1">
      <c r="B124" s="52" t="s">
        <v>103</v>
      </c>
      <c r="K124" s="92"/>
      <c r="M124" s="192" t="s">
        <v>69</v>
      </c>
      <c r="N124" s="192"/>
      <c r="O124" s="192"/>
    </row>
    <row r="125" spans="1:15" ht="15.75" customHeight="1" thickBot="1">
      <c r="A125" s="193" t="s">
        <v>70</v>
      </c>
      <c r="B125" s="194" t="s">
        <v>71</v>
      </c>
      <c r="C125" s="193" t="s">
        <v>72</v>
      </c>
      <c r="D125" s="195" t="s">
        <v>73</v>
      </c>
      <c r="E125" s="194" t="s">
        <v>74</v>
      </c>
      <c r="F125" s="194"/>
      <c r="G125" s="194"/>
      <c r="H125" s="194"/>
      <c r="I125" s="194"/>
      <c r="J125" s="194"/>
      <c r="K125" s="194" t="s">
        <v>149</v>
      </c>
      <c r="L125" s="194"/>
      <c r="M125" s="194"/>
      <c r="N125" s="194"/>
      <c r="O125" s="193" t="s">
        <v>75</v>
      </c>
    </row>
    <row r="126" spans="1:15" ht="42.75" customHeight="1" thickBot="1">
      <c r="A126" s="193"/>
      <c r="B126" s="194"/>
      <c r="C126" s="193"/>
      <c r="D126" s="195"/>
      <c r="E126" s="54" t="s">
        <v>148</v>
      </c>
      <c r="F126" s="54" t="s">
        <v>145</v>
      </c>
      <c r="G126" s="54" t="s">
        <v>125</v>
      </c>
      <c r="H126" s="54" t="s">
        <v>123</v>
      </c>
      <c r="I126" s="54" t="s">
        <v>121</v>
      </c>
      <c r="J126" s="54" t="s">
        <v>120</v>
      </c>
      <c r="K126" s="55" t="s">
        <v>76</v>
      </c>
      <c r="L126" s="54" t="s">
        <v>145</v>
      </c>
      <c r="M126" s="54" t="s">
        <v>125</v>
      </c>
      <c r="N126" s="54" t="s">
        <v>123</v>
      </c>
      <c r="O126" s="193"/>
    </row>
    <row r="127" spans="1:15" ht="16.5" thickBot="1">
      <c r="A127" s="57">
        <v>1</v>
      </c>
      <c r="B127" s="57">
        <v>2</v>
      </c>
      <c r="C127" s="57">
        <v>3</v>
      </c>
      <c r="D127" s="57">
        <v>4</v>
      </c>
      <c r="E127" s="57">
        <v>5</v>
      </c>
      <c r="F127" s="57">
        <v>6</v>
      </c>
      <c r="G127" s="57">
        <v>7</v>
      </c>
      <c r="H127" s="57">
        <v>8</v>
      </c>
      <c r="I127" s="57">
        <v>9</v>
      </c>
      <c r="J127" s="57">
        <v>10</v>
      </c>
      <c r="K127" s="57">
        <v>11</v>
      </c>
      <c r="L127" s="57">
        <v>12</v>
      </c>
      <c r="M127" s="57">
        <v>13</v>
      </c>
      <c r="N127" s="57">
        <v>14</v>
      </c>
      <c r="O127" s="57">
        <v>15</v>
      </c>
    </row>
    <row r="128" spans="1:15" ht="18" customHeight="1">
      <c r="A128" s="150">
        <v>1</v>
      </c>
      <c r="B128" s="151" t="s">
        <v>77</v>
      </c>
      <c r="C128" s="59">
        <v>0.09</v>
      </c>
      <c r="D128" s="60">
        <f>AVERAGE(F128:J128)</f>
        <v>0.05878799999999999</v>
      </c>
      <c r="E128" s="152">
        <v>0.05613</v>
      </c>
      <c r="F128" s="152">
        <v>0.0461</v>
      </c>
      <c r="G128" s="152">
        <v>0.06119</v>
      </c>
      <c r="H128" s="152">
        <v>0.04977</v>
      </c>
      <c r="I128" s="152">
        <v>0.08688</v>
      </c>
      <c r="J128" s="152">
        <v>0.05</v>
      </c>
      <c r="K128" s="155">
        <f aca="true" t="shared" si="57" ref="K128:K149">E128-D128</f>
        <v>-0.0026579999999999937</v>
      </c>
      <c r="L128" s="155">
        <f aca="true" t="shared" si="58" ref="L128:L149">E128-F128</f>
        <v>0.010029999999999997</v>
      </c>
      <c r="M128" s="155">
        <f aca="true" t="shared" si="59" ref="M128:M149">E128-G128</f>
        <v>-0.005060000000000002</v>
      </c>
      <c r="N128" s="155">
        <f aca="true" t="shared" si="60" ref="N128:N149">E128-H128</f>
        <v>0.006359999999999998</v>
      </c>
      <c r="O128" s="62"/>
    </row>
    <row r="129" spans="1:15" ht="18" customHeight="1">
      <c r="A129" s="58">
        <v>2</v>
      </c>
      <c r="B129" s="64" t="s">
        <v>78</v>
      </c>
      <c r="C129" s="59"/>
      <c r="D129" s="60">
        <f>AVERAGE(F129:J129)</f>
        <v>0</v>
      </c>
      <c r="E129" s="59"/>
      <c r="F129" s="59"/>
      <c r="G129" s="59"/>
      <c r="H129" s="59">
        <v>0</v>
      </c>
      <c r="I129" s="59">
        <v>0</v>
      </c>
      <c r="J129" s="59">
        <v>0</v>
      </c>
      <c r="K129" s="61">
        <f t="shared" si="57"/>
        <v>0</v>
      </c>
      <c r="L129" s="61">
        <f t="shared" si="58"/>
        <v>0</v>
      </c>
      <c r="M129" s="61">
        <f t="shared" si="59"/>
        <v>0</v>
      </c>
      <c r="N129" s="61">
        <f t="shared" si="60"/>
        <v>0</v>
      </c>
      <c r="O129" s="62"/>
    </row>
    <row r="130" spans="1:15" s="56" customFormat="1" ht="18" customHeight="1">
      <c r="A130" s="63">
        <v>3</v>
      </c>
      <c r="B130" s="69" t="s">
        <v>43</v>
      </c>
      <c r="C130" s="65"/>
      <c r="D130" s="60">
        <f aca="true" t="shared" si="61" ref="D130:D156">AVERAGE(F130:J130)</f>
        <v>0</v>
      </c>
      <c r="E130" s="59"/>
      <c r="F130" s="59"/>
      <c r="G130" s="59"/>
      <c r="H130" s="59">
        <v>0</v>
      </c>
      <c r="I130" s="59">
        <v>0</v>
      </c>
      <c r="J130" s="59">
        <v>0</v>
      </c>
      <c r="K130" s="67">
        <f t="shared" si="57"/>
        <v>0</v>
      </c>
      <c r="L130" s="67">
        <f t="shared" si="58"/>
        <v>0</v>
      </c>
      <c r="M130" s="67">
        <f t="shared" si="59"/>
        <v>0</v>
      </c>
      <c r="N130" s="67">
        <f t="shared" si="60"/>
        <v>0</v>
      </c>
      <c r="O130" s="93"/>
    </row>
    <row r="131" spans="1:15" ht="18" customHeight="1">
      <c r="A131" s="58">
        <v>4</v>
      </c>
      <c r="B131" s="69" t="s">
        <v>44</v>
      </c>
      <c r="C131" s="60">
        <v>0.0702</v>
      </c>
      <c r="D131" s="60">
        <f t="shared" si="61"/>
        <v>0.024</v>
      </c>
      <c r="E131" s="59">
        <v>0.02</v>
      </c>
      <c r="F131" s="59">
        <v>0.02</v>
      </c>
      <c r="G131" s="59">
        <v>0.02</v>
      </c>
      <c r="H131" s="59">
        <v>0.03</v>
      </c>
      <c r="I131" s="59">
        <v>0.03</v>
      </c>
      <c r="J131" s="59">
        <v>0.02</v>
      </c>
      <c r="K131" s="67">
        <f t="shared" si="57"/>
        <v>-0.004</v>
      </c>
      <c r="L131" s="67">
        <f t="shared" si="58"/>
        <v>0</v>
      </c>
      <c r="M131" s="67">
        <f t="shared" si="59"/>
        <v>0</v>
      </c>
      <c r="N131" s="67">
        <f t="shared" si="60"/>
        <v>-0.009999999999999998</v>
      </c>
      <c r="O131" s="70"/>
    </row>
    <row r="132" spans="1:15" ht="18" customHeight="1">
      <c r="A132" s="63">
        <v>5</v>
      </c>
      <c r="B132" s="69" t="s">
        <v>79</v>
      </c>
      <c r="C132" s="60">
        <v>0.001</v>
      </c>
      <c r="D132" s="60">
        <f t="shared" si="61"/>
        <v>0.028739999999999998</v>
      </c>
      <c r="E132" s="59">
        <v>0.0194</v>
      </c>
      <c r="F132" s="59">
        <v>0.0179</v>
      </c>
      <c r="G132" s="59">
        <v>0.0284</v>
      </c>
      <c r="H132" s="59">
        <v>0.0156</v>
      </c>
      <c r="I132" s="59">
        <v>0.0428</v>
      </c>
      <c r="J132" s="59">
        <v>0.039</v>
      </c>
      <c r="K132" s="67">
        <f t="shared" si="57"/>
        <v>-0.009339999999999998</v>
      </c>
      <c r="L132" s="67">
        <f t="shared" si="58"/>
        <v>0.0015000000000000013</v>
      </c>
      <c r="M132" s="67">
        <f t="shared" si="59"/>
        <v>-0.009000000000000001</v>
      </c>
      <c r="N132" s="67">
        <f t="shared" si="60"/>
        <v>0.0038000000000000013</v>
      </c>
      <c r="O132" s="70"/>
    </row>
    <row r="133" spans="1:15" ht="18" customHeight="1">
      <c r="A133" s="58">
        <v>6</v>
      </c>
      <c r="B133" s="69" t="s">
        <v>46</v>
      </c>
      <c r="C133" s="60">
        <v>0.0325</v>
      </c>
      <c r="D133" s="60">
        <f t="shared" si="61"/>
        <v>0</v>
      </c>
      <c r="E133" s="59"/>
      <c r="F133" s="59"/>
      <c r="G133" s="59"/>
      <c r="H133" s="59">
        <v>0</v>
      </c>
      <c r="I133" s="59">
        <v>0</v>
      </c>
      <c r="J133" s="59">
        <v>0</v>
      </c>
      <c r="K133" s="67">
        <f t="shared" si="57"/>
        <v>0</v>
      </c>
      <c r="L133" s="67">
        <f t="shared" si="58"/>
        <v>0</v>
      </c>
      <c r="M133" s="67">
        <f t="shared" si="59"/>
        <v>0</v>
      </c>
      <c r="N133" s="67">
        <f t="shared" si="60"/>
        <v>0</v>
      </c>
      <c r="O133" s="70"/>
    </row>
    <row r="134" spans="1:15" ht="18" customHeight="1">
      <c r="A134" s="63">
        <v>7</v>
      </c>
      <c r="B134" s="69" t="s">
        <v>47</v>
      </c>
      <c r="C134" s="60">
        <v>0.0896</v>
      </c>
      <c r="D134" s="60">
        <f t="shared" si="61"/>
        <v>0</v>
      </c>
      <c r="E134" s="59"/>
      <c r="F134" s="59"/>
      <c r="G134" s="59"/>
      <c r="H134" s="59">
        <v>0</v>
      </c>
      <c r="I134" s="59">
        <v>0</v>
      </c>
      <c r="J134" s="59">
        <v>0</v>
      </c>
      <c r="K134" s="67">
        <f t="shared" si="57"/>
        <v>0</v>
      </c>
      <c r="L134" s="67">
        <f t="shared" si="58"/>
        <v>0</v>
      </c>
      <c r="M134" s="67">
        <f t="shared" si="59"/>
        <v>0</v>
      </c>
      <c r="N134" s="67">
        <f t="shared" si="60"/>
        <v>0</v>
      </c>
      <c r="O134" s="70"/>
    </row>
    <row r="135" spans="1:15" ht="18" customHeight="1">
      <c r="A135" s="58">
        <v>8</v>
      </c>
      <c r="B135" s="69" t="s">
        <v>48</v>
      </c>
      <c r="C135" s="60"/>
      <c r="D135" s="60">
        <f t="shared" si="61"/>
        <v>0</v>
      </c>
      <c r="E135" s="59"/>
      <c r="F135" s="59"/>
      <c r="G135" s="59"/>
      <c r="H135" s="59">
        <v>0</v>
      </c>
      <c r="I135" s="59">
        <v>0</v>
      </c>
      <c r="J135" s="59">
        <v>0</v>
      </c>
      <c r="K135" s="67">
        <f t="shared" si="57"/>
        <v>0</v>
      </c>
      <c r="L135" s="67">
        <f t="shared" si="58"/>
        <v>0</v>
      </c>
      <c r="M135" s="67">
        <f t="shared" si="59"/>
        <v>0</v>
      </c>
      <c r="N135" s="67">
        <f t="shared" si="60"/>
        <v>0</v>
      </c>
      <c r="O135" s="70"/>
    </row>
    <row r="136" spans="1:15" ht="18" customHeight="1">
      <c r="A136" s="63">
        <v>9</v>
      </c>
      <c r="B136" s="69" t="s">
        <v>91</v>
      </c>
      <c r="C136" s="60"/>
      <c r="D136" s="60">
        <f t="shared" si="61"/>
        <v>0</v>
      </c>
      <c r="E136" s="59"/>
      <c r="F136" s="59"/>
      <c r="G136" s="59"/>
      <c r="H136" s="59">
        <v>0</v>
      </c>
      <c r="I136" s="59">
        <v>0</v>
      </c>
      <c r="J136" s="59">
        <v>0</v>
      </c>
      <c r="K136" s="67">
        <f t="shared" si="57"/>
        <v>0</v>
      </c>
      <c r="L136" s="67">
        <f t="shared" si="58"/>
        <v>0</v>
      </c>
      <c r="M136" s="67">
        <f t="shared" si="59"/>
        <v>0</v>
      </c>
      <c r="N136" s="67">
        <f t="shared" si="60"/>
        <v>0</v>
      </c>
      <c r="O136" s="70"/>
    </row>
    <row r="137" spans="1:15" ht="18" customHeight="1">
      <c r="A137" s="58">
        <v>10</v>
      </c>
      <c r="B137" s="69" t="s">
        <v>50</v>
      </c>
      <c r="C137" s="60">
        <v>0.0091</v>
      </c>
      <c r="D137" s="60">
        <f t="shared" si="61"/>
        <v>0.008282000000000001</v>
      </c>
      <c r="E137" s="59">
        <v>0.00199</v>
      </c>
      <c r="F137" s="59">
        <v>0.0028</v>
      </c>
      <c r="G137" s="59">
        <v>0.00174</v>
      </c>
      <c r="H137" s="59">
        <v>0.00398</v>
      </c>
      <c r="I137" s="59">
        <v>0.00489</v>
      </c>
      <c r="J137" s="59">
        <v>0.028</v>
      </c>
      <c r="K137" s="67">
        <f t="shared" si="57"/>
        <v>-0.006292000000000001</v>
      </c>
      <c r="L137" s="67">
        <f t="shared" si="58"/>
        <v>-0.00081</v>
      </c>
      <c r="M137" s="67">
        <f t="shared" si="59"/>
        <v>0.00025</v>
      </c>
      <c r="N137" s="67">
        <f t="shared" si="60"/>
        <v>-0.00199</v>
      </c>
      <c r="O137" s="70"/>
    </row>
    <row r="138" spans="1:15" ht="18" customHeight="1">
      <c r="A138" s="63">
        <v>11</v>
      </c>
      <c r="B138" s="69" t="s">
        <v>51</v>
      </c>
      <c r="C138" s="60">
        <v>0.5351</v>
      </c>
      <c r="D138" s="60">
        <f t="shared" si="61"/>
        <v>0.796</v>
      </c>
      <c r="E138" s="59">
        <v>0.46</v>
      </c>
      <c r="F138" s="59">
        <v>0.72</v>
      </c>
      <c r="G138" s="59">
        <v>0.61</v>
      </c>
      <c r="H138" s="59">
        <v>0.7</v>
      </c>
      <c r="I138" s="59">
        <v>0.71</v>
      </c>
      <c r="J138" s="59">
        <v>1.24</v>
      </c>
      <c r="K138" s="67">
        <f t="shared" si="57"/>
        <v>-0.336</v>
      </c>
      <c r="L138" s="67">
        <f t="shared" si="58"/>
        <v>-0.25999999999999995</v>
      </c>
      <c r="M138" s="67">
        <f t="shared" si="59"/>
        <v>-0.14999999999999997</v>
      </c>
      <c r="N138" s="67">
        <f t="shared" si="60"/>
        <v>-0.23999999999999994</v>
      </c>
      <c r="O138" s="70"/>
    </row>
    <row r="139" spans="1:15" ht="18" customHeight="1">
      <c r="A139" s="58">
        <v>12</v>
      </c>
      <c r="B139" s="69" t="s">
        <v>92</v>
      </c>
      <c r="C139" s="60"/>
      <c r="D139" s="60">
        <f t="shared" si="61"/>
        <v>0</v>
      </c>
      <c r="E139" s="59"/>
      <c r="F139" s="59"/>
      <c r="G139" s="59"/>
      <c r="H139" s="59">
        <v>0</v>
      </c>
      <c r="I139" s="59">
        <v>0</v>
      </c>
      <c r="J139" s="59">
        <v>0</v>
      </c>
      <c r="K139" s="67">
        <f t="shared" si="57"/>
        <v>0</v>
      </c>
      <c r="L139" s="67">
        <f t="shared" si="58"/>
        <v>0</v>
      </c>
      <c r="M139" s="67">
        <f t="shared" si="59"/>
        <v>0</v>
      </c>
      <c r="N139" s="67">
        <f t="shared" si="60"/>
        <v>0</v>
      </c>
      <c r="O139" s="70"/>
    </row>
    <row r="140" spans="1:15" ht="18" customHeight="1">
      <c r="A140" s="63">
        <v>13</v>
      </c>
      <c r="B140" s="69" t="s">
        <v>52</v>
      </c>
      <c r="C140" s="60">
        <v>0.01</v>
      </c>
      <c r="D140" s="60">
        <f t="shared" si="61"/>
        <v>0</v>
      </c>
      <c r="E140" s="59"/>
      <c r="F140" s="59"/>
      <c r="G140" s="59"/>
      <c r="H140" s="59">
        <v>0</v>
      </c>
      <c r="I140" s="59">
        <v>0</v>
      </c>
      <c r="J140" s="59">
        <v>0</v>
      </c>
      <c r="K140" s="67">
        <f t="shared" si="57"/>
        <v>0</v>
      </c>
      <c r="L140" s="67">
        <f t="shared" si="58"/>
        <v>0</v>
      </c>
      <c r="M140" s="67">
        <f t="shared" si="59"/>
        <v>0</v>
      </c>
      <c r="N140" s="67">
        <f t="shared" si="60"/>
        <v>0</v>
      </c>
      <c r="O140" s="70"/>
    </row>
    <row r="141" spans="1:15" ht="18" customHeight="1">
      <c r="A141" s="58">
        <v>14</v>
      </c>
      <c r="B141" s="69" t="s">
        <v>53</v>
      </c>
      <c r="C141" s="60">
        <v>0.1882</v>
      </c>
      <c r="D141" s="60">
        <f t="shared" si="61"/>
        <v>0.049104</v>
      </c>
      <c r="E141" s="59">
        <v>0.07264</v>
      </c>
      <c r="F141" s="59">
        <v>0.08089</v>
      </c>
      <c r="G141" s="59">
        <v>0.03007</v>
      </c>
      <c r="H141" s="59">
        <v>0.02618</v>
      </c>
      <c r="I141" s="59">
        <v>0.0347</v>
      </c>
      <c r="J141" s="59">
        <v>0.07368</v>
      </c>
      <c r="K141" s="67">
        <f t="shared" si="57"/>
        <v>0.023535999999999994</v>
      </c>
      <c r="L141" s="67">
        <f t="shared" si="58"/>
        <v>-0.008250000000000007</v>
      </c>
      <c r="M141" s="67">
        <f t="shared" si="59"/>
        <v>0.04257</v>
      </c>
      <c r="N141" s="67">
        <f t="shared" si="60"/>
        <v>0.04646</v>
      </c>
      <c r="O141" s="70"/>
    </row>
    <row r="142" spans="1:15" ht="18" customHeight="1">
      <c r="A142" s="58">
        <v>15</v>
      </c>
      <c r="B142" s="69" t="s">
        <v>127</v>
      </c>
      <c r="C142" s="60"/>
      <c r="D142" s="60">
        <f aca="true" t="shared" si="62" ref="D142:D147">AVERAGE(F142:J142)</f>
        <v>0</v>
      </c>
      <c r="E142" s="59"/>
      <c r="F142" s="59"/>
      <c r="G142" s="59"/>
      <c r="H142" s="59">
        <v>0</v>
      </c>
      <c r="I142" s="59">
        <v>0</v>
      </c>
      <c r="J142" s="59">
        <v>0</v>
      </c>
      <c r="K142" s="67">
        <f aca="true" t="shared" si="63" ref="K142:K147">E142-D142</f>
        <v>0</v>
      </c>
      <c r="L142" s="67">
        <f aca="true" t="shared" si="64" ref="L142:L147">E142-F142</f>
        <v>0</v>
      </c>
      <c r="M142" s="67">
        <f aca="true" t="shared" si="65" ref="M142:M147">E142-G142</f>
        <v>0</v>
      </c>
      <c r="N142" s="67">
        <f aca="true" t="shared" si="66" ref="N142:N147">E142-H142</f>
        <v>0</v>
      </c>
      <c r="O142" s="70"/>
    </row>
    <row r="143" spans="1:15" ht="18" customHeight="1">
      <c r="A143" s="58">
        <v>16</v>
      </c>
      <c r="B143" s="69" t="s">
        <v>128</v>
      </c>
      <c r="C143" s="60"/>
      <c r="D143" s="60">
        <f t="shared" si="62"/>
        <v>0</v>
      </c>
      <c r="E143" s="59"/>
      <c r="F143" s="59"/>
      <c r="G143" s="59"/>
      <c r="H143" s="59">
        <v>0</v>
      </c>
      <c r="I143" s="59">
        <v>0</v>
      </c>
      <c r="J143" s="59">
        <v>0</v>
      </c>
      <c r="K143" s="67">
        <f t="shared" si="63"/>
        <v>0</v>
      </c>
      <c r="L143" s="67">
        <f t="shared" si="64"/>
        <v>0</v>
      </c>
      <c r="M143" s="67">
        <f t="shared" si="65"/>
        <v>0</v>
      </c>
      <c r="N143" s="67">
        <f t="shared" si="66"/>
        <v>0</v>
      </c>
      <c r="O143" s="70"/>
    </row>
    <row r="144" spans="1:15" ht="18" customHeight="1">
      <c r="A144" s="58">
        <v>17</v>
      </c>
      <c r="B144" s="69" t="s">
        <v>129</v>
      </c>
      <c r="C144" s="60"/>
      <c r="D144" s="60">
        <f t="shared" si="62"/>
        <v>0</v>
      </c>
      <c r="E144" s="59"/>
      <c r="F144" s="59"/>
      <c r="G144" s="59"/>
      <c r="H144" s="59">
        <v>0</v>
      </c>
      <c r="I144" s="59">
        <v>0</v>
      </c>
      <c r="J144" s="59">
        <v>0</v>
      </c>
      <c r="K144" s="67">
        <f t="shared" si="63"/>
        <v>0</v>
      </c>
      <c r="L144" s="67">
        <f t="shared" si="64"/>
        <v>0</v>
      </c>
      <c r="M144" s="67">
        <f t="shared" si="65"/>
        <v>0</v>
      </c>
      <c r="N144" s="67">
        <f t="shared" si="66"/>
        <v>0</v>
      </c>
      <c r="O144" s="70"/>
    </row>
    <row r="145" spans="1:15" ht="18" customHeight="1">
      <c r="A145" s="58">
        <v>18</v>
      </c>
      <c r="B145" s="69" t="s">
        <v>130</v>
      </c>
      <c r="C145" s="60">
        <v>0.0231</v>
      </c>
      <c r="D145" s="60">
        <f t="shared" si="62"/>
        <v>0.01725</v>
      </c>
      <c r="E145" s="59"/>
      <c r="F145" s="59"/>
      <c r="G145" s="59">
        <v>0.0475</v>
      </c>
      <c r="H145" s="59">
        <v>0.0215</v>
      </c>
      <c r="I145" s="59">
        <v>0</v>
      </c>
      <c r="J145" s="59">
        <v>0</v>
      </c>
      <c r="K145" s="67">
        <f t="shared" si="63"/>
        <v>-0.01725</v>
      </c>
      <c r="L145" s="67">
        <f t="shared" si="64"/>
        <v>0</v>
      </c>
      <c r="M145" s="67">
        <f t="shared" si="65"/>
        <v>-0.0475</v>
      </c>
      <c r="N145" s="67">
        <f t="shared" si="66"/>
        <v>-0.0215</v>
      </c>
      <c r="O145" s="70"/>
    </row>
    <row r="146" spans="1:15" ht="18" customHeight="1">
      <c r="A146" s="63">
        <v>19</v>
      </c>
      <c r="B146" s="69" t="s">
        <v>54</v>
      </c>
      <c r="C146" s="60">
        <v>0.1595</v>
      </c>
      <c r="D146" s="60">
        <f t="shared" si="62"/>
        <v>0.07788799999999999</v>
      </c>
      <c r="E146" s="59">
        <v>0.10828</v>
      </c>
      <c r="F146" s="59">
        <v>0.07626</v>
      </c>
      <c r="G146" s="59">
        <v>0.10601</v>
      </c>
      <c r="H146" s="59">
        <v>0.07518</v>
      </c>
      <c r="I146" s="59">
        <v>0.07499</v>
      </c>
      <c r="J146" s="59">
        <v>0.057</v>
      </c>
      <c r="K146" s="67">
        <f t="shared" si="63"/>
        <v>0.030392000000000016</v>
      </c>
      <c r="L146" s="67">
        <f t="shared" si="64"/>
        <v>0.03202000000000001</v>
      </c>
      <c r="M146" s="67">
        <f t="shared" si="65"/>
        <v>0.002270000000000008</v>
      </c>
      <c r="N146" s="67">
        <f t="shared" si="66"/>
        <v>0.033100000000000004</v>
      </c>
      <c r="O146" s="70"/>
    </row>
    <row r="147" spans="1:15" ht="18" customHeight="1">
      <c r="A147" s="58">
        <v>20</v>
      </c>
      <c r="B147" s="69" t="s">
        <v>55</v>
      </c>
      <c r="C147" s="60">
        <v>0.0464</v>
      </c>
      <c r="D147" s="60">
        <f t="shared" si="62"/>
        <v>0</v>
      </c>
      <c r="E147" s="59"/>
      <c r="F147" s="59"/>
      <c r="G147" s="59"/>
      <c r="H147" s="59">
        <v>0</v>
      </c>
      <c r="I147" s="59">
        <v>0</v>
      </c>
      <c r="J147" s="59">
        <v>0</v>
      </c>
      <c r="K147" s="67">
        <f t="shared" si="63"/>
        <v>0</v>
      </c>
      <c r="L147" s="67">
        <f t="shared" si="64"/>
        <v>0</v>
      </c>
      <c r="M147" s="67">
        <f t="shared" si="65"/>
        <v>0</v>
      </c>
      <c r="N147" s="67">
        <f t="shared" si="66"/>
        <v>0</v>
      </c>
      <c r="O147" s="70"/>
    </row>
    <row r="148" spans="1:15" ht="18" customHeight="1">
      <c r="A148" s="63">
        <v>21</v>
      </c>
      <c r="B148" s="69" t="s">
        <v>56</v>
      </c>
      <c r="C148" s="60">
        <v>0.0017</v>
      </c>
      <c r="D148" s="60">
        <f t="shared" si="61"/>
        <v>0</v>
      </c>
      <c r="E148" s="59"/>
      <c r="F148" s="59"/>
      <c r="G148" s="59"/>
      <c r="H148" s="59">
        <v>0</v>
      </c>
      <c r="I148" s="59">
        <v>0</v>
      </c>
      <c r="J148" s="59">
        <v>0</v>
      </c>
      <c r="K148" s="67">
        <f t="shared" si="57"/>
        <v>0</v>
      </c>
      <c r="L148" s="67">
        <f t="shared" si="58"/>
        <v>0</v>
      </c>
      <c r="M148" s="67">
        <f t="shared" si="59"/>
        <v>0</v>
      </c>
      <c r="N148" s="67">
        <f t="shared" si="60"/>
        <v>0</v>
      </c>
      <c r="O148" s="70"/>
    </row>
    <row r="149" spans="1:15" ht="18" customHeight="1">
      <c r="A149" s="158">
        <v>22</v>
      </c>
      <c r="B149" s="69" t="s">
        <v>131</v>
      </c>
      <c r="C149" s="60"/>
      <c r="D149" s="60">
        <f t="shared" si="61"/>
        <v>0</v>
      </c>
      <c r="E149" s="59"/>
      <c r="F149" s="59"/>
      <c r="G149" s="59"/>
      <c r="H149" s="59">
        <v>0</v>
      </c>
      <c r="I149" s="59">
        <v>0</v>
      </c>
      <c r="J149" s="59">
        <v>0</v>
      </c>
      <c r="K149" s="67">
        <f t="shared" si="57"/>
        <v>0</v>
      </c>
      <c r="L149" s="67">
        <f t="shared" si="58"/>
        <v>0</v>
      </c>
      <c r="M149" s="67">
        <f t="shared" si="59"/>
        <v>0</v>
      </c>
      <c r="N149" s="67">
        <f t="shared" si="60"/>
        <v>0</v>
      </c>
      <c r="O149" s="70"/>
    </row>
    <row r="150" spans="1:15" ht="18" customHeight="1">
      <c r="A150" s="58">
        <v>23</v>
      </c>
      <c r="B150" s="69" t="s">
        <v>57</v>
      </c>
      <c r="C150" s="60">
        <v>0.0517</v>
      </c>
      <c r="D150" s="60">
        <f t="shared" si="61"/>
        <v>0.044747999999999996</v>
      </c>
      <c r="E150" s="59">
        <v>0.04951</v>
      </c>
      <c r="F150" s="59">
        <v>0.03874</v>
      </c>
      <c r="G150" s="59">
        <v>0.052</v>
      </c>
      <c r="H150" s="59">
        <v>0.035</v>
      </c>
      <c r="I150" s="59">
        <v>0.039</v>
      </c>
      <c r="J150" s="59">
        <v>0.059</v>
      </c>
      <c r="K150" s="67">
        <f aca="true" t="shared" si="67" ref="K150:K156">E150-D150</f>
        <v>0.004762000000000002</v>
      </c>
      <c r="L150" s="67">
        <f aca="true" t="shared" si="68" ref="L150:L156">E150-F150</f>
        <v>0.010770000000000002</v>
      </c>
      <c r="M150" s="67">
        <f aca="true" t="shared" si="69" ref="M150:M156">E150-G150</f>
        <v>-0.002489999999999999</v>
      </c>
      <c r="N150" s="67">
        <f aca="true" t="shared" si="70" ref="N150:N156">E150-H150</f>
        <v>0.014509999999999995</v>
      </c>
      <c r="O150" s="70"/>
    </row>
    <row r="151" spans="1:15" ht="18" customHeight="1">
      <c r="A151" s="63">
        <v>24</v>
      </c>
      <c r="B151" s="69" t="s">
        <v>126</v>
      </c>
      <c r="C151" s="60">
        <v>0.042</v>
      </c>
      <c r="D151" s="60">
        <f t="shared" si="61"/>
        <v>0.04761</v>
      </c>
      <c r="E151" s="59">
        <v>0.05633</v>
      </c>
      <c r="F151" s="59">
        <v>0.09222</v>
      </c>
      <c r="G151" s="59">
        <v>0.05265</v>
      </c>
      <c r="H151" s="59">
        <v>0.04329</v>
      </c>
      <c r="I151" s="59">
        <v>0.01758</v>
      </c>
      <c r="J151" s="59">
        <v>0.03231</v>
      </c>
      <c r="K151" s="67">
        <f t="shared" si="67"/>
        <v>0.008719999999999999</v>
      </c>
      <c r="L151" s="67">
        <f t="shared" si="68"/>
        <v>-0.03589</v>
      </c>
      <c r="M151" s="67">
        <f t="shared" si="69"/>
        <v>0.0036799999999999958</v>
      </c>
      <c r="N151" s="67">
        <f t="shared" si="70"/>
        <v>0.013039999999999996</v>
      </c>
      <c r="O151" s="70"/>
    </row>
    <row r="152" spans="1:15" ht="18" customHeight="1">
      <c r="A152" s="158">
        <v>25</v>
      </c>
      <c r="B152" s="69" t="s">
        <v>132</v>
      </c>
      <c r="C152" s="60"/>
      <c r="D152" s="60">
        <f t="shared" si="61"/>
        <v>0</v>
      </c>
      <c r="E152" s="59"/>
      <c r="F152" s="59"/>
      <c r="G152" s="59"/>
      <c r="H152" s="59">
        <v>0</v>
      </c>
      <c r="I152" s="59">
        <v>0</v>
      </c>
      <c r="J152" s="59">
        <v>0</v>
      </c>
      <c r="K152" s="67">
        <f t="shared" si="67"/>
        <v>0</v>
      </c>
      <c r="L152" s="67">
        <f t="shared" si="68"/>
        <v>0</v>
      </c>
      <c r="M152" s="67">
        <f t="shared" si="69"/>
        <v>0</v>
      </c>
      <c r="N152" s="67">
        <f t="shared" si="70"/>
        <v>0</v>
      </c>
      <c r="O152" s="70"/>
    </row>
    <row r="153" spans="1:15" ht="18" customHeight="1">
      <c r="A153" s="58">
        <v>26</v>
      </c>
      <c r="B153" s="69" t="s">
        <v>94</v>
      </c>
      <c r="C153" s="60">
        <v>0.028</v>
      </c>
      <c r="D153" s="60">
        <f t="shared" si="61"/>
        <v>0</v>
      </c>
      <c r="E153" s="59"/>
      <c r="F153" s="59"/>
      <c r="G153" s="59"/>
      <c r="H153" s="59">
        <v>0</v>
      </c>
      <c r="I153" s="59">
        <v>0</v>
      </c>
      <c r="J153" s="59">
        <v>0</v>
      </c>
      <c r="K153" s="67">
        <f t="shared" si="67"/>
        <v>0</v>
      </c>
      <c r="L153" s="67">
        <f t="shared" si="68"/>
        <v>0</v>
      </c>
      <c r="M153" s="67">
        <f t="shared" si="69"/>
        <v>0</v>
      </c>
      <c r="N153" s="67">
        <f t="shared" si="70"/>
        <v>0</v>
      </c>
      <c r="O153" s="70"/>
    </row>
    <row r="154" spans="1:15" ht="18" customHeight="1">
      <c r="A154" s="63">
        <v>27</v>
      </c>
      <c r="B154" s="69" t="s">
        <v>60</v>
      </c>
      <c r="C154" s="60"/>
      <c r="D154" s="60">
        <f t="shared" si="61"/>
        <v>0</v>
      </c>
      <c r="E154" s="59"/>
      <c r="F154" s="59"/>
      <c r="G154" s="59"/>
      <c r="H154" s="59">
        <v>0</v>
      </c>
      <c r="I154" s="59">
        <v>0</v>
      </c>
      <c r="J154" s="59">
        <v>0</v>
      </c>
      <c r="K154" s="67">
        <f t="shared" si="67"/>
        <v>0</v>
      </c>
      <c r="L154" s="67">
        <f t="shared" si="68"/>
        <v>0</v>
      </c>
      <c r="M154" s="67">
        <f t="shared" si="69"/>
        <v>0</v>
      </c>
      <c r="N154" s="67">
        <f t="shared" si="70"/>
        <v>0</v>
      </c>
      <c r="O154" s="70"/>
    </row>
    <row r="155" spans="1:15" ht="18" customHeight="1">
      <c r="A155" s="58">
        <v>28</v>
      </c>
      <c r="B155" s="69" t="s">
        <v>95</v>
      </c>
      <c r="C155" s="60">
        <v>0.0852</v>
      </c>
      <c r="D155" s="60">
        <f t="shared" si="61"/>
        <v>0.0182</v>
      </c>
      <c r="E155" s="59">
        <v>0.004</v>
      </c>
      <c r="F155" s="59">
        <v>0.006</v>
      </c>
      <c r="G155" s="59">
        <v>0.015</v>
      </c>
      <c r="H155" s="59">
        <v>0.02</v>
      </c>
      <c r="I155" s="59">
        <v>0.028</v>
      </c>
      <c r="J155" s="59">
        <v>0.022</v>
      </c>
      <c r="K155" s="67">
        <f t="shared" si="67"/>
        <v>-0.0142</v>
      </c>
      <c r="L155" s="67">
        <f t="shared" si="68"/>
        <v>-0.002</v>
      </c>
      <c r="M155" s="67">
        <f t="shared" si="69"/>
        <v>-0.011</v>
      </c>
      <c r="N155" s="67">
        <f t="shared" si="70"/>
        <v>-0.016</v>
      </c>
      <c r="O155" s="70"/>
    </row>
    <row r="156" spans="1:15" ht="18" customHeight="1" thickBot="1">
      <c r="A156" s="63">
        <v>29</v>
      </c>
      <c r="B156" s="86" t="s">
        <v>96</v>
      </c>
      <c r="C156" s="87"/>
      <c r="D156" s="60">
        <f t="shared" si="61"/>
        <v>0.015</v>
      </c>
      <c r="E156" s="59"/>
      <c r="F156" s="59"/>
      <c r="G156" s="59"/>
      <c r="H156" s="59">
        <v>0</v>
      </c>
      <c r="I156" s="59">
        <v>0.023</v>
      </c>
      <c r="J156" s="59">
        <v>0.022</v>
      </c>
      <c r="K156" s="88">
        <f t="shared" si="67"/>
        <v>-0.015</v>
      </c>
      <c r="L156" s="88">
        <f t="shared" si="68"/>
        <v>0</v>
      </c>
      <c r="M156" s="88">
        <f t="shared" si="69"/>
        <v>0</v>
      </c>
      <c r="N156" s="88">
        <f t="shared" si="70"/>
        <v>0</v>
      </c>
      <c r="O156" s="89"/>
    </row>
    <row r="157" spans="1:15" ht="18" customHeight="1" thickBot="1">
      <c r="A157" s="219" t="s">
        <v>97</v>
      </c>
      <c r="B157" s="219"/>
      <c r="C157" s="90">
        <f>SUM(C128:C156)</f>
        <v>1.4633</v>
      </c>
      <c r="D157" s="90">
        <f aca="true" t="shared" si="71" ref="D157:N157">SUM(D128:D156)</f>
        <v>1.1856099999999998</v>
      </c>
      <c r="E157" s="90">
        <f t="shared" si="71"/>
        <v>0.8482800000000001</v>
      </c>
      <c r="F157" s="90">
        <f t="shared" si="71"/>
        <v>1.1009099999999998</v>
      </c>
      <c r="G157" s="90">
        <f t="shared" si="71"/>
        <v>1.0245600000000001</v>
      </c>
      <c r="H157" s="90">
        <f t="shared" si="71"/>
        <v>1.0205</v>
      </c>
      <c r="I157" s="90">
        <f t="shared" si="71"/>
        <v>1.0918399999999997</v>
      </c>
      <c r="J157" s="90">
        <f t="shared" si="71"/>
        <v>1.64299</v>
      </c>
      <c r="K157" s="90">
        <f t="shared" si="71"/>
        <v>-0.33732999999999996</v>
      </c>
      <c r="L157" s="90">
        <f t="shared" si="71"/>
        <v>-0.2526299999999999</v>
      </c>
      <c r="M157" s="90">
        <f t="shared" si="71"/>
        <v>-0.17627999999999996</v>
      </c>
      <c r="N157" s="90">
        <f t="shared" si="71"/>
        <v>-0.17221999999999993</v>
      </c>
      <c r="O157" s="57"/>
    </row>
    <row r="158" spans="1:12" ht="18.75">
      <c r="A158" s="91" t="s">
        <v>100</v>
      </c>
      <c r="B158" s="91"/>
      <c r="C158" s="91"/>
      <c r="D158" s="91"/>
      <c r="E158" s="91" t="s">
        <v>98</v>
      </c>
      <c r="F158" s="91"/>
      <c r="G158" s="91"/>
      <c r="H158" s="91"/>
      <c r="I158" s="91"/>
      <c r="J158" s="91"/>
      <c r="K158" s="91"/>
      <c r="L158" s="91"/>
    </row>
    <row r="159" spans="1:12" ht="18.75">
      <c r="A159" s="91"/>
      <c r="B159" s="91"/>
      <c r="C159" s="189" t="str">
        <f>A1</f>
        <v>Directorate of Oilseeds Development, Hyderabad</v>
      </c>
      <c r="D159" s="189"/>
      <c r="E159" s="189"/>
      <c r="F159" s="189"/>
      <c r="G159" s="189"/>
      <c r="H159" s="189"/>
      <c r="I159" s="189"/>
      <c r="J159" s="189"/>
      <c r="K159" s="189"/>
      <c r="L159" s="189"/>
    </row>
    <row r="160" spans="1:15" ht="14.25">
      <c r="A160" s="191" t="str">
        <f>$A$2</f>
        <v>2. CONSOLIDATED WEEKLY CROP WEATHER PROSPECTS REPORT IN RESPECT OF RABI OILSEEDS  WEEK ENDING 19th JANUARY, 2023   </v>
      </c>
      <c r="B160" s="191"/>
      <c r="C160" s="191"/>
      <c r="D160" s="191"/>
      <c r="E160" s="191"/>
      <c r="F160" s="191"/>
      <c r="G160" s="191"/>
      <c r="H160" s="191"/>
      <c r="I160" s="191"/>
      <c r="J160" s="191"/>
      <c r="K160" s="191"/>
      <c r="L160" s="191"/>
      <c r="M160" s="191"/>
      <c r="N160" s="191"/>
      <c r="O160" s="191"/>
    </row>
    <row r="161" spans="2:15" ht="17.25" thickBot="1">
      <c r="B161" s="52" t="s">
        <v>104</v>
      </c>
      <c r="C161" s="220"/>
      <c r="D161" s="220"/>
      <c r="E161" s="220"/>
      <c r="F161" s="220"/>
      <c r="G161" s="220"/>
      <c r="H161" s="220"/>
      <c r="I161" s="220"/>
      <c r="J161" s="220"/>
      <c r="K161" s="220"/>
      <c r="M161" s="192" t="s">
        <v>69</v>
      </c>
      <c r="N161" s="192"/>
      <c r="O161" s="192"/>
    </row>
    <row r="162" spans="1:15" ht="15.75" customHeight="1" thickBot="1">
      <c r="A162" s="193" t="s">
        <v>70</v>
      </c>
      <c r="B162" s="194" t="s">
        <v>71</v>
      </c>
      <c r="C162" s="193" t="s">
        <v>72</v>
      </c>
      <c r="D162" s="195" t="s">
        <v>73</v>
      </c>
      <c r="E162" s="194" t="s">
        <v>74</v>
      </c>
      <c r="F162" s="194"/>
      <c r="G162" s="194"/>
      <c r="H162" s="194"/>
      <c r="I162" s="194"/>
      <c r="J162" s="194"/>
      <c r="K162" s="194" t="s">
        <v>149</v>
      </c>
      <c r="L162" s="194"/>
      <c r="M162" s="194"/>
      <c r="N162" s="194"/>
      <c r="O162" s="193" t="s">
        <v>75</v>
      </c>
    </row>
    <row r="163" spans="1:15" ht="42.75" customHeight="1" thickBot="1">
      <c r="A163" s="193"/>
      <c r="B163" s="194"/>
      <c r="C163" s="193"/>
      <c r="D163" s="195"/>
      <c r="E163" s="54" t="s">
        <v>148</v>
      </c>
      <c r="F163" s="54" t="s">
        <v>145</v>
      </c>
      <c r="G163" s="54" t="s">
        <v>125</v>
      </c>
      <c r="H163" s="54" t="s">
        <v>123</v>
      </c>
      <c r="I163" s="54" t="s">
        <v>121</v>
      </c>
      <c r="J163" s="54" t="s">
        <v>120</v>
      </c>
      <c r="K163" s="55" t="s">
        <v>76</v>
      </c>
      <c r="L163" s="54" t="s">
        <v>145</v>
      </c>
      <c r="M163" s="54" t="s">
        <v>125</v>
      </c>
      <c r="N163" s="54" t="s">
        <v>123</v>
      </c>
      <c r="O163" s="193"/>
    </row>
    <row r="164" spans="1:15" ht="16.5" thickBot="1">
      <c r="A164" s="57">
        <v>1</v>
      </c>
      <c r="B164" s="57">
        <v>2</v>
      </c>
      <c r="C164" s="57">
        <v>3</v>
      </c>
      <c r="D164" s="57">
        <v>4</v>
      </c>
      <c r="E164" s="57">
        <v>5</v>
      </c>
      <c r="F164" s="57">
        <v>6</v>
      </c>
      <c r="G164" s="57">
        <v>7</v>
      </c>
      <c r="H164" s="57">
        <v>8</v>
      </c>
      <c r="I164" s="57">
        <v>9</v>
      </c>
      <c r="J164" s="57">
        <v>10</v>
      </c>
      <c r="K164" s="57">
        <v>11</v>
      </c>
      <c r="L164" s="57">
        <v>12</v>
      </c>
      <c r="M164" s="57">
        <v>13</v>
      </c>
      <c r="N164" s="57">
        <v>14</v>
      </c>
      <c r="O164" s="57">
        <v>15</v>
      </c>
    </row>
    <row r="165" spans="1:15" ht="18" customHeight="1">
      <c r="A165" s="150">
        <v>1</v>
      </c>
      <c r="B165" s="151" t="s">
        <v>77</v>
      </c>
      <c r="C165" s="59">
        <v>0.29964</v>
      </c>
      <c r="D165" s="60">
        <f>AVERAGE(F165:J165)</f>
        <v>0.082318</v>
      </c>
      <c r="E165" s="152">
        <v>0.02818</v>
      </c>
      <c r="F165" s="152">
        <v>0.03096</v>
      </c>
      <c r="G165" s="152">
        <v>0.04493</v>
      </c>
      <c r="H165" s="152">
        <v>0.1303</v>
      </c>
      <c r="I165" s="152">
        <v>0.1154</v>
      </c>
      <c r="J165" s="152">
        <v>0.09</v>
      </c>
      <c r="K165" s="155">
        <f aca="true" t="shared" si="72" ref="K165:K186">E165-D165</f>
        <v>-0.054138000000000006</v>
      </c>
      <c r="L165" s="155">
        <f aca="true" t="shared" si="73" ref="L165:L186">E165-F165</f>
        <v>-0.0027800000000000012</v>
      </c>
      <c r="M165" s="155">
        <f aca="true" t="shared" si="74" ref="M165:M186">E165-G165</f>
        <v>-0.016749999999999998</v>
      </c>
      <c r="N165" s="155">
        <f aca="true" t="shared" si="75" ref="N165:N186">E165-H165</f>
        <v>-0.10212</v>
      </c>
      <c r="O165" s="62"/>
    </row>
    <row r="166" spans="1:15" ht="18" customHeight="1">
      <c r="A166" s="58">
        <v>2</v>
      </c>
      <c r="B166" s="64" t="s">
        <v>78</v>
      </c>
      <c r="C166" s="59"/>
      <c r="D166" s="60">
        <f>AVERAGE(F166:J166)</f>
        <v>0</v>
      </c>
      <c r="E166" s="59"/>
      <c r="F166" s="59"/>
      <c r="G166" s="59"/>
      <c r="H166" s="59">
        <v>0</v>
      </c>
      <c r="I166" s="59">
        <v>0</v>
      </c>
      <c r="J166" s="59">
        <v>0</v>
      </c>
      <c r="K166" s="61">
        <f t="shared" si="72"/>
        <v>0</v>
      </c>
      <c r="L166" s="61">
        <f t="shared" si="73"/>
        <v>0</v>
      </c>
      <c r="M166" s="61">
        <f t="shared" si="74"/>
        <v>0</v>
      </c>
      <c r="N166" s="61">
        <f t="shared" si="75"/>
        <v>0</v>
      </c>
      <c r="O166" s="62"/>
    </row>
    <row r="167" spans="1:15" s="56" customFormat="1" ht="18" customHeight="1">
      <c r="A167" s="63">
        <v>3</v>
      </c>
      <c r="B167" s="69" t="s">
        <v>43</v>
      </c>
      <c r="C167" s="65"/>
      <c r="D167" s="60">
        <f aca="true" t="shared" si="76" ref="D167:D193">AVERAGE(F167:J167)</f>
        <v>0</v>
      </c>
      <c r="E167" s="59"/>
      <c r="F167" s="59"/>
      <c r="G167" s="59"/>
      <c r="H167" s="59">
        <v>0</v>
      </c>
      <c r="I167" s="59">
        <v>0</v>
      </c>
      <c r="J167" s="59">
        <v>0</v>
      </c>
      <c r="K167" s="67">
        <f t="shared" si="72"/>
        <v>0</v>
      </c>
      <c r="L167" s="67">
        <f t="shared" si="73"/>
        <v>0</v>
      </c>
      <c r="M167" s="67">
        <f t="shared" si="74"/>
        <v>0</v>
      </c>
      <c r="N167" s="67">
        <f t="shared" si="75"/>
        <v>0</v>
      </c>
      <c r="O167" s="93"/>
    </row>
    <row r="168" spans="1:15" ht="18" customHeight="1">
      <c r="A168" s="58">
        <v>4</v>
      </c>
      <c r="B168" s="69" t="s">
        <v>44</v>
      </c>
      <c r="C168" s="60"/>
      <c r="D168" s="60">
        <f t="shared" si="76"/>
        <v>0</v>
      </c>
      <c r="E168" s="59"/>
      <c r="F168" s="59"/>
      <c r="G168" s="59"/>
      <c r="H168" s="59">
        <v>0</v>
      </c>
      <c r="I168" s="59">
        <v>0</v>
      </c>
      <c r="J168" s="59">
        <v>0</v>
      </c>
      <c r="K168" s="67">
        <f t="shared" si="72"/>
        <v>0</v>
      </c>
      <c r="L168" s="67">
        <f t="shared" si="73"/>
        <v>0</v>
      </c>
      <c r="M168" s="67">
        <f t="shared" si="74"/>
        <v>0</v>
      </c>
      <c r="N168" s="67">
        <f t="shared" si="75"/>
        <v>0</v>
      </c>
      <c r="O168" s="70"/>
    </row>
    <row r="169" spans="1:15" ht="18" customHeight="1">
      <c r="A169" s="63">
        <v>5</v>
      </c>
      <c r="B169" s="69" t="s">
        <v>79</v>
      </c>
      <c r="C169" s="60"/>
      <c r="D169" s="60">
        <f t="shared" si="76"/>
        <v>0.025520000000000004</v>
      </c>
      <c r="E169" s="59">
        <v>0.0099</v>
      </c>
      <c r="F169" s="59">
        <v>0.0112</v>
      </c>
      <c r="G169" s="59">
        <v>0.0169</v>
      </c>
      <c r="H169" s="59">
        <v>0.0253</v>
      </c>
      <c r="I169" s="59">
        <v>0.0602</v>
      </c>
      <c r="J169" s="59">
        <v>0.014</v>
      </c>
      <c r="K169" s="67">
        <f t="shared" si="72"/>
        <v>-0.015620000000000004</v>
      </c>
      <c r="L169" s="67">
        <f t="shared" si="73"/>
        <v>-0.001299999999999999</v>
      </c>
      <c r="M169" s="67">
        <f t="shared" si="74"/>
        <v>-0.0069999999999999975</v>
      </c>
      <c r="N169" s="67">
        <f t="shared" si="75"/>
        <v>-0.015399999999999999</v>
      </c>
      <c r="O169" s="70"/>
    </row>
    <row r="170" spans="1:15" ht="18" customHeight="1">
      <c r="A170" s="58">
        <v>6</v>
      </c>
      <c r="B170" s="69" t="s">
        <v>46</v>
      </c>
      <c r="C170" s="60"/>
      <c r="D170" s="60">
        <f t="shared" si="76"/>
        <v>0</v>
      </c>
      <c r="E170" s="59"/>
      <c r="F170" s="59"/>
      <c r="G170" s="59"/>
      <c r="H170" s="59">
        <v>0</v>
      </c>
      <c r="I170" s="59">
        <v>0</v>
      </c>
      <c r="J170" s="59">
        <v>0</v>
      </c>
      <c r="K170" s="67">
        <f t="shared" si="72"/>
        <v>0</v>
      </c>
      <c r="L170" s="67">
        <f t="shared" si="73"/>
        <v>0</v>
      </c>
      <c r="M170" s="67">
        <f t="shared" si="74"/>
        <v>0</v>
      </c>
      <c r="N170" s="67">
        <f t="shared" si="75"/>
        <v>0</v>
      </c>
      <c r="O170" s="70"/>
    </row>
    <row r="171" spans="1:15" ht="18" customHeight="1">
      <c r="A171" s="63">
        <v>7</v>
      </c>
      <c r="B171" s="69" t="s">
        <v>47</v>
      </c>
      <c r="C171" s="60"/>
      <c r="D171" s="60">
        <f t="shared" si="76"/>
        <v>0</v>
      </c>
      <c r="E171" s="59"/>
      <c r="F171" s="59"/>
      <c r="G171" s="59"/>
      <c r="H171" s="59">
        <v>0</v>
      </c>
      <c r="I171" s="59">
        <v>0</v>
      </c>
      <c r="J171" s="59">
        <v>0</v>
      </c>
      <c r="K171" s="67">
        <f t="shared" si="72"/>
        <v>0</v>
      </c>
      <c r="L171" s="67">
        <f t="shared" si="73"/>
        <v>0</v>
      </c>
      <c r="M171" s="67">
        <f t="shared" si="74"/>
        <v>0</v>
      </c>
      <c r="N171" s="67">
        <f t="shared" si="75"/>
        <v>0</v>
      </c>
      <c r="O171" s="70"/>
    </row>
    <row r="172" spans="1:15" ht="18" customHeight="1">
      <c r="A172" s="58">
        <v>8</v>
      </c>
      <c r="B172" s="69" t="s">
        <v>48</v>
      </c>
      <c r="C172" s="60"/>
      <c r="D172" s="60">
        <f t="shared" si="76"/>
        <v>0</v>
      </c>
      <c r="E172" s="59"/>
      <c r="F172" s="59"/>
      <c r="G172" s="59"/>
      <c r="H172" s="59">
        <v>0</v>
      </c>
      <c r="I172" s="59">
        <v>0</v>
      </c>
      <c r="J172" s="59">
        <v>0</v>
      </c>
      <c r="K172" s="67">
        <f t="shared" si="72"/>
        <v>0</v>
      </c>
      <c r="L172" s="67">
        <f t="shared" si="73"/>
        <v>0</v>
      </c>
      <c r="M172" s="67">
        <f t="shared" si="74"/>
        <v>0</v>
      </c>
      <c r="N172" s="67">
        <f t="shared" si="75"/>
        <v>0</v>
      </c>
      <c r="O172" s="70"/>
    </row>
    <row r="173" spans="1:15" ht="18" customHeight="1">
      <c r="A173" s="63">
        <v>9</v>
      </c>
      <c r="B173" s="69" t="s">
        <v>91</v>
      </c>
      <c r="C173" s="60"/>
      <c r="D173" s="60">
        <f t="shared" si="76"/>
        <v>0</v>
      </c>
      <c r="E173" s="59"/>
      <c r="F173" s="59"/>
      <c r="G173" s="59"/>
      <c r="H173" s="59">
        <v>0</v>
      </c>
      <c r="I173" s="59">
        <v>0</v>
      </c>
      <c r="J173" s="59">
        <v>0</v>
      </c>
      <c r="K173" s="67">
        <f t="shared" si="72"/>
        <v>0</v>
      </c>
      <c r="L173" s="67">
        <f t="shared" si="73"/>
        <v>0</v>
      </c>
      <c r="M173" s="67">
        <f t="shared" si="74"/>
        <v>0</v>
      </c>
      <c r="N173" s="67">
        <f t="shared" si="75"/>
        <v>0</v>
      </c>
      <c r="O173" s="70"/>
    </row>
    <row r="174" spans="1:15" ht="18" customHeight="1">
      <c r="A174" s="58">
        <v>10</v>
      </c>
      <c r="B174" s="69" t="s">
        <v>50</v>
      </c>
      <c r="C174" s="60"/>
      <c r="D174" s="60">
        <f t="shared" si="76"/>
        <v>0</v>
      </c>
      <c r="E174" s="59"/>
      <c r="F174" s="59"/>
      <c r="G174" s="59"/>
      <c r="H174" s="59">
        <v>0</v>
      </c>
      <c r="I174" s="59">
        <v>0</v>
      </c>
      <c r="J174" s="59">
        <v>0</v>
      </c>
      <c r="K174" s="67">
        <f t="shared" si="72"/>
        <v>0</v>
      </c>
      <c r="L174" s="67">
        <f t="shared" si="73"/>
        <v>0</v>
      </c>
      <c r="M174" s="67">
        <f t="shared" si="74"/>
        <v>0</v>
      </c>
      <c r="N174" s="67">
        <f t="shared" si="75"/>
        <v>0</v>
      </c>
      <c r="O174" s="70"/>
    </row>
    <row r="175" spans="1:15" ht="18" customHeight="1">
      <c r="A175" s="63">
        <v>11</v>
      </c>
      <c r="B175" s="69" t="s">
        <v>51</v>
      </c>
      <c r="C175" s="60"/>
      <c r="D175" s="60">
        <f t="shared" si="76"/>
        <v>0.0025</v>
      </c>
      <c r="E175" s="59"/>
      <c r="F175" s="59"/>
      <c r="G175" s="59">
        <v>0.01</v>
      </c>
      <c r="H175" s="59">
        <v>0</v>
      </c>
      <c r="I175" s="59">
        <v>0</v>
      </c>
      <c r="J175" s="59">
        <v>0</v>
      </c>
      <c r="K175" s="67">
        <f t="shared" si="72"/>
        <v>-0.0025</v>
      </c>
      <c r="L175" s="67">
        <f t="shared" si="73"/>
        <v>0</v>
      </c>
      <c r="M175" s="67">
        <f t="shared" si="74"/>
        <v>-0.01</v>
      </c>
      <c r="N175" s="67">
        <f t="shared" si="75"/>
        <v>0</v>
      </c>
      <c r="O175" s="70"/>
    </row>
    <row r="176" spans="1:15" ht="18" customHeight="1">
      <c r="A176" s="58">
        <v>12</v>
      </c>
      <c r="B176" s="69" t="s">
        <v>92</v>
      </c>
      <c r="C176" s="60"/>
      <c r="D176" s="60">
        <f t="shared" si="76"/>
        <v>0</v>
      </c>
      <c r="E176" s="59"/>
      <c r="F176" s="59"/>
      <c r="G176" s="59"/>
      <c r="H176" s="59">
        <v>0</v>
      </c>
      <c r="I176" s="59">
        <v>0</v>
      </c>
      <c r="J176" s="59">
        <v>0</v>
      </c>
      <c r="K176" s="67">
        <f t="shared" si="72"/>
        <v>0</v>
      </c>
      <c r="L176" s="67">
        <f t="shared" si="73"/>
        <v>0</v>
      </c>
      <c r="M176" s="67">
        <f t="shared" si="74"/>
        <v>0</v>
      </c>
      <c r="N176" s="67">
        <f t="shared" si="75"/>
        <v>0</v>
      </c>
      <c r="O176" s="70"/>
    </row>
    <row r="177" spans="1:15" ht="18" customHeight="1">
      <c r="A177" s="63">
        <v>13</v>
      </c>
      <c r="B177" s="69" t="s">
        <v>52</v>
      </c>
      <c r="C177" s="60"/>
      <c r="D177" s="60">
        <f t="shared" si="76"/>
        <v>0</v>
      </c>
      <c r="E177" s="59"/>
      <c r="F177" s="59"/>
      <c r="G177" s="59"/>
      <c r="H177" s="59">
        <v>0</v>
      </c>
      <c r="I177" s="59">
        <v>0</v>
      </c>
      <c r="J177" s="59">
        <v>0</v>
      </c>
      <c r="K177" s="67">
        <f t="shared" si="72"/>
        <v>0</v>
      </c>
      <c r="L177" s="67">
        <f t="shared" si="73"/>
        <v>0</v>
      </c>
      <c r="M177" s="67">
        <f t="shared" si="74"/>
        <v>0</v>
      </c>
      <c r="N177" s="67">
        <f t="shared" si="75"/>
        <v>0</v>
      </c>
      <c r="O177" s="70"/>
    </row>
    <row r="178" spans="1:15" ht="18" customHeight="1">
      <c r="A178" s="58">
        <v>14</v>
      </c>
      <c r="B178" s="69" t="s">
        <v>53</v>
      </c>
      <c r="C178" s="60">
        <v>0.0797</v>
      </c>
      <c r="D178" s="60">
        <f t="shared" si="76"/>
        <v>0.011238000000000001</v>
      </c>
      <c r="E178" s="59">
        <v>0.01391</v>
      </c>
      <c r="F178" s="59">
        <v>0.01518</v>
      </c>
      <c r="G178" s="59">
        <v>0.01451</v>
      </c>
      <c r="H178" s="59">
        <v>0.00833</v>
      </c>
      <c r="I178" s="59">
        <v>0.00873</v>
      </c>
      <c r="J178" s="59">
        <v>0.00944</v>
      </c>
      <c r="K178" s="67">
        <f t="shared" si="72"/>
        <v>0.002671999999999999</v>
      </c>
      <c r="L178" s="67">
        <f t="shared" si="73"/>
        <v>-0.0012700000000000003</v>
      </c>
      <c r="M178" s="67">
        <f t="shared" si="74"/>
        <v>-0.0005999999999999998</v>
      </c>
      <c r="N178" s="67">
        <f t="shared" si="75"/>
        <v>0.00558</v>
      </c>
      <c r="O178" s="70"/>
    </row>
    <row r="179" spans="1:15" ht="18" customHeight="1">
      <c r="A179" s="58">
        <v>15</v>
      </c>
      <c r="B179" s="69" t="s">
        <v>127</v>
      </c>
      <c r="C179" s="60"/>
      <c r="D179" s="60">
        <f aca="true" t="shared" si="77" ref="D179:D184">AVERAGE(F179:J179)</f>
        <v>0</v>
      </c>
      <c r="E179" s="59"/>
      <c r="F179" s="59"/>
      <c r="G179" s="59"/>
      <c r="H179" s="59">
        <v>0</v>
      </c>
      <c r="I179" s="59">
        <v>0</v>
      </c>
      <c r="J179" s="59">
        <v>0</v>
      </c>
      <c r="K179" s="67">
        <f aca="true" t="shared" si="78" ref="K179:K184">E179-D179</f>
        <v>0</v>
      </c>
      <c r="L179" s="67">
        <f aca="true" t="shared" si="79" ref="L179:L184">E179-F179</f>
        <v>0</v>
      </c>
      <c r="M179" s="67">
        <f aca="true" t="shared" si="80" ref="M179:M184">E179-G179</f>
        <v>0</v>
      </c>
      <c r="N179" s="67">
        <f aca="true" t="shared" si="81" ref="N179:N184">E179-H179</f>
        <v>0</v>
      </c>
      <c r="O179" s="70"/>
    </row>
    <row r="180" spans="1:15" ht="18" customHeight="1">
      <c r="A180" s="58">
        <v>16</v>
      </c>
      <c r="B180" s="69" t="s">
        <v>128</v>
      </c>
      <c r="C180" s="60"/>
      <c r="D180" s="60">
        <f t="shared" si="77"/>
        <v>0.014362000000000003</v>
      </c>
      <c r="E180" s="59">
        <v>0.02408</v>
      </c>
      <c r="F180" s="59">
        <v>0.02397</v>
      </c>
      <c r="G180" s="59">
        <v>0.02384</v>
      </c>
      <c r="H180" s="59">
        <v>0.024</v>
      </c>
      <c r="I180" s="59">
        <v>0</v>
      </c>
      <c r="J180" s="59">
        <v>0</v>
      </c>
      <c r="K180" s="67">
        <f t="shared" si="78"/>
        <v>0.009717999999999997</v>
      </c>
      <c r="L180" s="67">
        <f t="shared" si="79"/>
        <v>0.00010999999999999899</v>
      </c>
      <c r="M180" s="67">
        <f t="shared" si="80"/>
        <v>0.00024000000000000063</v>
      </c>
      <c r="N180" s="67">
        <f t="shared" si="81"/>
        <v>8.000000000000021E-05</v>
      </c>
      <c r="O180" s="70"/>
    </row>
    <row r="181" spans="1:15" ht="18" customHeight="1">
      <c r="A181" s="58">
        <v>17</v>
      </c>
      <c r="B181" s="69" t="s">
        <v>129</v>
      </c>
      <c r="C181" s="60"/>
      <c r="D181" s="60">
        <f t="shared" si="77"/>
        <v>0</v>
      </c>
      <c r="E181" s="59"/>
      <c r="F181" s="59"/>
      <c r="G181" s="59"/>
      <c r="H181" s="59">
        <v>0</v>
      </c>
      <c r="I181" s="59">
        <v>0</v>
      </c>
      <c r="J181" s="59">
        <v>0</v>
      </c>
      <c r="K181" s="67">
        <f t="shared" si="78"/>
        <v>0</v>
      </c>
      <c r="L181" s="67">
        <f t="shared" si="79"/>
        <v>0</v>
      </c>
      <c r="M181" s="67">
        <f t="shared" si="80"/>
        <v>0</v>
      </c>
      <c r="N181" s="67">
        <f t="shared" si="81"/>
        <v>0</v>
      </c>
      <c r="O181" s="70"/>
    </row>
    <row r="182" spans="1:15" ht="18" customHeight="1">
      <c r="A182" s="58">
        <v>18</v>
      </c>
      <c r="B182" s="69" t="s">
        <v>130</v>
      </c>
      <c r="C182" s="60"/>
      <c r="D182" s="60">
        <f t="shared" si="77"/>
        <v>0</v>
      </c>
      <c r="E182" s="59"/>
      <c r="F182" s="59"/>
      <c r="G182" s="59"/>
      <c r="H182" s="59">
        <v>0</v>
      </c>
      <c r="I182" s="59">
        <v>0</v>
      </c>
      <c r="J182" s="59">
        <v>0</v>
      </c>
      <c r="K182" s="67">
        <f t="shared" si="78"/>
        <v>0</v>
      </c>
      <c r="L182" s="67">
        <f t="shared" si="79"/>
        <v>0</v>
      </c>
      <c r="M182" s="67">
        <f t="shared" si="80"/>
        <v>0</v>
      </c>
      <c r="N182" s="67">
        <f t="shared" si="81"/>
        <v>0</v>
      </c>
      <c r="O182" s="70"/>
    </row>
    <row r="183" spans="1:15" ht="18" customHeight="1">
      <c r="A183" s="63">
        <v>19</v>
      </c>
      <c r="B183" s="69" t="s">
        <v>54</v>
      </c>
      <c r="C183" s="60">
        <v>0.040525000000000005</v>
      </c>
      <c r="D183" s="60">
        <f t="shared" si="77"/>
        <v>0.260794</v>
      </c>
      <c r="E183" s="59">
        <v>0.28076</v>
      </c>
      <c r="F183" s="59">
        <v>0.26201</v>
      </c>
      <c r="G183" s="59">
        <v>0.25904</v>
      </c>
      <c r="H183" s="59">
        <v>0.28177</v>
      </c>
      <c r="I183" s="59">
        <v>0.25315</v>
      </c>
      <c r="J183" s="59">
        <v>0.248</v>
      </c>
      <c r="K183" s="67">
        <f t="shared" si="78"/>
        <v>0.019965999999999984</v>
      </c>
      <c r="L183" s="67">
        <f t="shared" si="79"/>
        <v>0.01874999999999999</v>
      </c>
      <c r="M183" s="67">
        <f t="shared" si="80"/>
        <v>0.021720000000000017</v>
      </c>
      <c r="N183" s="67">
        <f t="shared" si="81"/>
        <v>-0.0010100000000000109</v>
      </c>
      <c r="O183" s="70"/>
    </row>
    <row r="184" spans="1:15" ht="18" customHeight="1">
      <c r="A184" s="58">
        <v>20</v>
      </c>
      <c r="B184" s="69" t="s">
        <v>55</v>
      </c>
      <c r="C184" s="60"/>
      <c r="D184" s="60">
        <f t="shared" si="77"/>
        <v>0</v>
      </c>
      <c r="E184" s="59"/>
      <c r="F184" s="59"/>
      <c r="G184" s="59"/>
      <c r="H184" s="59">
        <v>0</v>
      </c>
      <c r="I184" s="59">
        <v>0</v>
      </c>
      <c r="J184" s="59">
        <v>0</v>
      </c>
      <c r="K184" s="67">
        <f t="shared" si="78"/>
        <v>0</v>
      </c>
      <c r="L184" s="67">
        <f t="shared" si="79"/>
        <v>0</v>
      </c>
      <c r="M184" s="67">
        <f t="shared" si="80"/>
        <v>0</v>
      </c>
      <c r="N184" s="67">
        <f t="shared" si="81"/>
        <v>0</v>
      </c>
      <c r="O184" s="70"/>
    </row>
    <row r="185" spans="1:15" ht="18" customHeight="1">
      <c r="A185" s="63">
        <v>21</v>
      </c>
      <c r="B185" s="69" t="s">
        <v>56</v>
      </c>
      <c r="C185" s="60"/>
      <c r="D185" s="60">
        <f t="shared" si="76"/>
        <v>0</v>
      </c>
      <c r="E185" s="59"/>
      <c r="F185" s="59"/>
      <c r="G185" s="59"/>
      <c r="H185" s="59">
        <v>0</v>
      </c>
      <c r="I185" s="59">
        <v>0</v>
      </c>
      <c r="J185" s="59">
        <v>0</v>
      </c>
      <c r="K185" s="67">
        <f t="shared" si="72"/>
        <v>0</v>
      </c>
      <c r="L185" s="67">
        <f t="shared" si="73"/>
        <v>0</v>
      </c>
      <c r="M185" s="67">
        <f t="shared" si="74"/>
        <v>0</v>
      </c>
      <c r="N185" s="67">
        <f t="shared" si="75"/>
        <v>0</v>
      </c>
      <c r="O185" s="70"/>
    </row>
    <row r="186" spans="1:15" ht="18" customHeight="1">
      <c r="A186" s="158">
        <v>22</v>
      </c>
      <c r="B186" s="69" t="s">
        <v>131</v>
      </c>
      <c r="C186" s="60"/>
      <c r="D186" s="60">
        <f t="shared" si="76"/>
        <v>0</v>
      </c>
      <c r="E186" s="59"/>
      <c r="F186" s="59"/>
      <c r="G186" s="59"/>
      <c r="H186" s="59">
        <v>0</v>
      </c>
      <c r="I186" s="59">
        <v>0</v>
      </c>
      <c r="J186" s="59">
        <v>0</v>
      </c>
      <c r="K186" s="67">
        <f t="shared" si="72"/>
        <v>0</v>
      </c>
      <c r="L186" s="67">
        <f t="shared" si="73"/>
        <v>0</v>
      </c>
      <c r="M186" s="67">
        <f t="shared" si="74"/>
        <v>0</v>
      </c>
      <c r="N186" s="67">
        <f t="shared" si="75"/>
        <v>0</v>
      </c>
      <c r="O186" s="70"/>
    </row>
    <row r="187" spans="1:15" ht="18" customHeight="1">
      <c r="A187" s="58">
        <v>23</v>
      </c>
      <c r="B187" s="69" t="s">
        <v>57</v>
      </c>
      <c r="C187" s="60">
        <v>0.35216000000000003</v>
      </c>
      <c r="D187" s="60">
        <f t="shared" si="76"/>
        <v>0.09019999999999999</v>
      </c>
      <c r="E187" s="59">
        <v>0.041</v>
      </c>
      <c r="F187" s="59">
        <v>0.042</v>
      </c>
      <c r="G187" s="59">
        <v>0.064</v>
      </c>
      <c r="H187" s="59">
        <v>0.085</v>
      </c>
      <c r="I187" s="59">
        <v>0.16</v>
      </c>
      <c r="J187" s="59">
        <v>0.1</v>
      </c>
      <c r="K187" s="67">
        <f aca="true" t="shared" si="82" ref="K187:K193">E187-D187</f>
        <v>-0.04919999999999999</v>
      </c>
      <c r="L187" s="67">
        <f aca="true" t="shared" si="83" ref="L187:L193">E187-F187</f>
        <v>-0.0010000000000000009</v>
      </c>
      <c r="M187" s="67">
        <f aca="true" t="shared" si="84" ref="M187:M193">E187-G187</f>
        <v>-0.023</v>
      </c>
      <c r="N187" s="67">
        <f aca="true" t="shared" si="85" ref="N187:N193">E187-H187</f>
        <v>-0.044000000000000004</v>
      </c>
      <c r="O187" s="70"/>
    </row>
    <row r="188" spans="1:15" ht="18" customHeight="1">
      <c r="A188" s="63">
        <v>24</v>
      </c>
      <c r="B188" s="69" t="s">
        <v>126</v>
      </c>
      <c r="C188" s="60">
        <v>0.18414000000000003</v>
      </c>
      <c r="D188" s="60">
        <f t="shared" si="76"/>
        <v>0.007474</v>
      </c>
      <c r="E188" s="59">
        <v>0.0079</v>
      </c>
      <c r="F188" s="59">
        <v>0.01689</v>
      </c>
      <c r="G188" s="59">
        <v>0.0077</v>
      </c>
      <c r="H188" s="59">
        <v>0.00373</v>
      </c>
      <c r="I188" s="59">
        <v>0.00365</v>
      </c>
      <c r="J188" s="59">
        <v>0.0054</v>
      </c>
      <c r="K188" s="67">
        <f t="shared" si="82"/>
        <v>0.00042600000000000103</v>
      </c>
      <c r="L188" s="67">
        <f t="shared" si="83"/>
        <v>-0.008989999999999998</v>
      </c>
      <c r="M188" s="67">
        <f t="shared" si="84"/>
        <v>0.00020000000000000052</v>
      </c>
      <c r="N188" s="67">
        <f t="shared" si="85"/>
        <v>0.004170000000000001</v>
      </c>
      <c r="O188" s="70"/>
    </row>
    <row r="189" spans="1:15" ht="18" customHeight="1">
      <c r="A189" s="158">
        <v>25</v>
      </c>
      <c r="B189" s="69" t="s">
        <v>132</v>
      </c>
      <c r="C189" s="60"/>
      <c r="D189" s="60">
        <f t="shared" si="76"/>
        <v>0</v>
      </c>
      <c r="E189" s="59"/>
      <c r="F189" s="59"/>
      <c r="G189" s="59"/>
      <c r="H189" s="59">
        <v>0</v>
      </c>
      <c r="I189" s="59">
        <v>0</v>
      </c>
      <c r="J189" s="59">
        <v>0</v>
      </c>
      <c r="K189" s="67">
        <f t="shared" si="82"/>
        <v>0</v>
      </c>
      <c r="L189" s="67">
        <f t="shared" si="83"/>
        <v>0</v>
      </c>
      <c r="M189" s="67">
        <f t="shared" si="84"/>
        <v>0</v>
      </c>
      <c r="N189" s="67">
        <f t="shared" si="85"/>
        <v>0</v>
      </c>
      <c r="O189" s="70"/>
    </row>
    <row r="190" spans="1:15" ht="18" customHeight="1">
      <c r="A190" s="58">
        <v>26</v>
      </c>
      <c r="B190" s="69" t="s">
        <v>94</v>
      </c>
      <c r="C190" s="60"/>
      <c r="D190" s="60">
        <f t="shared" si="76"/>
        <v>0</v>
      </c>
      <c r="E190" s="59"/>
      <c r="F190" s="59"/>
      <c r="G190" s="59"/>
      <c r="H190" s="59">
        <v>0</v>
      </c>
      <c r="I190" s="59">
        <v>0</v>
      </c>
      <c r="J190" s="59">
        <v>0</v>
      </c>
      <c r="K190" s="67">
        <f t="shared" si="82"/>
        <v>0</v>
      </c>
      <c r="L190" s="67">
        <f t="shared" si="83"/>
        <v>0</v>
      </c>
      <c r="M190" s="67">
        <f t="shared" si="84"/>
        <v>0</v>
      </c>
      <c r="N190" s="67">
        <f t="shared" si="85"/>
        <v>0</v>
      </c>
      <c r="O190" s="70"/>
    </row>
    <row r="191" spans="1:15" ht="18" customHeight="1">
      <c r="A191" s="63">
        <v>27</v>
      </c>
      <c r="B191" s="69" t="s">
        <v>60</v>
      </c>
      <c r="C191" s="60"/>
      <c r="D191" s="60">
        <f t="shared" si="76"/>
        <v>0</v>
      </c>
      <c r="E191" s="59"/>
      <c r="F191" s="59"/>
      <c r="G191" s="59"/>
      <c r="H191" s="59">
        <v>0</v>
      </c>
      <c r="I191" s="59">
        <v>0</v>
      </c>
      <c r="J191" s="59">
        <v>0</v>
      </c>
      <c r="K191" s="67">
        <f t="shared" si="82"/>
        <v>0</v>
      </c>
      <c r="L191" s="67">
        <f t="shared" si="83"/>
        <v>0</v>
      </c>
      <c r="M191" s="67">
        <f t="shared" si="84"/>
        <v>0</v>
      </c>
      <c r="N191" s="67">
        <f t="shared" si="85"/>
        <v>0</v>
      </c>
      <c r="O191" s="70"/>
    </row>
    <row r="192" spans="1:15" ht="18" customHeight="1">
      <c r="A192" s="58">
        <v>28</v>
      </c>
      <c r="B192" s="69" t="s">
        <v>95</v>
      </c>
      <c r="C192" s="60">
        <v>2.465473</v>
      </c>
      <c r="D192" s="60">
        <f t="shared" si="76"/>
        <v>0.0034000000000000002</v>
      </c>
      <c r="E192" s="59">
        <v>0.008</v>
      </c>
      <c r="F192" s="59">
        <v>0.007</v>
      </c>
      <c r="G192" s="59">
        <v>0.003</v>
      </c>
      <c r="H192" s="59">
        <v>0.003</v>
      </c>
      <c r="I192" s="59">
        <v>0.002</v>
      </c>
      <c r="J192" s="59">
        <v>0.002</v>
      </c>
      <c r="K192" s="67">
        <f t="shared" si="82"/>
        <v>0.0046</v>
      </c>
      <c r="L192" s="67">
        <f t="shared" si="83"/>
        <v>0.001</v>
      </c>
      <c r="M192" s="67">
        <f t="shared" si="84"/>
        <v>0.005</v>
      </c>
      <c r="N192" s="67">
        <f t="shared" si="85"/>
        <v>0.005</v>
      </c>
      <c r="O192" s="154"/>
    </row>
    <row r="193" spans="1:15" ht="18" customHeight="1" thickBot="1">
      <c r="A193" s="63">
        <v>29</v>
      </c>
      <c r="B193" s="86" t="s">
        <v>96</v>
      </c>
      <c r="C193" s="87"/>
      <c r="D193" s="60">
        <f t="shared" si="76"/>
        <v>0</v>
      </c>
      <c r="E193" s="59"/>
      <c r="F193" s="59"/>
      <c r="G193" s="59"/>
      <c r="H193" s="59">
        <v>0</v>
      </c>
      <c r="I193" s="59">
        <v>0</v>
      </c>
      <c r="J193" s="59">
        <v>0</v>
      </c>
      <c r="K193" s="88">
        <f t="shared" si="82"/>
        <v>0</v>
      </c>
      <c r="L193" s="88">
        <f t="shared" si="83"/>
        <v>0</v>
      </c>
      <c r="M193" s="88">
        <f t="shared" si="84"/>
        <v>0</v>
      </c>
      <c r="N193" s="88">
        <f t="shared" si="85"/>
        <v>0</v>
      </c>
      <c r="O193" s="89"/>
    </row>
    <row r="194" spans="1:15" ht="18" customHeight="1" thickBot="1">
      <c r="A194" s="219" t="s">
        <v>97</v>
      </c>
      <c r="B194" s="219"/>
      <c r="C194" s="90">
        <f>SUM(C165:C193)</f>
        <v>3.4216379999999997</v>
      </c>
      <c r="D194" s="90">
        <f aca="true" t="shared" si="86" ref="D194:N194">SUM(D165:D193)</f>
        <v>0.497806</v>
      </c>
      <c r="E194" s="90">
        <f t="shared" si="86"/>
        <v>0.41373</v>
      </c>
      <c r="F194" s="90">
        <f t="shared" si="86"/>
        <v>0.40921</v>
      </c>
      <c r="G194" s="90">
        <f t="shared" si="86"/>
        <v>0.44392</v>
      </c>
      <c r="H194" s="90">
        <f t="shared" si="86"/>
        <v>0.56143</v>
      </c>
      <c r="I194" s="90">
        <f t="shared" si="86"/>
        <v>0.60313</v>
      </c>
      <c r="J194" s="90">
        <f t="shared" si="86"/>
        <v>0.46884</v>
      </c>
      <c r="K194" s="90">
        <f t="shared" si="86"/>
        <v>-0.08407600000000004</v>
      </c>
      <c r="L194" s="90">
        <f t="shared" si="86"/>
        <v>0.0045199999999999884</v>
      </c>
      <c r="M194" s="90">
        <f t="shared" si="86"/>
        <v>-0.03018999999999997</v>
      </c>
      <c r="N194" s="90">
        <f t="shared" si="86"/>
        <v>-0.1477</v>
      </c>
      <c r="O194" s="57"/>
    </row>
    <row r="195" spans="1:12" ht="18.75">
      <c r="A195" s="91" t="s">
        <v>100</v>
      </c>
      <c r="B195" s="91"/>
      <c r="C195" s="91"/>
      <c r="D195" s="91"/>
      <c r="E195" s="91" t="s">
        <v>98</v>
      </c>
      <c r="F195" s="91"/>
      <c r="H195" s="91"/>
      <c r="I195" s="91"/>
      <c r="J195" s="91"/>
      <c r="K195" s="91"/>
      <c r="L195" s="91"/>
    </row>
    <row r="196" spans="1:15" ht="18.75">
      <c r="A196" s="91" t="s">
        <v>124</v>
      </c>
      <c r="B196" s="91"/>
      <c r="C196" s="91"/>
      <c r="D196" s="91"/>
      <c r="E196" s="91"/>
      <c r="F196" s="91"/>
      <c r="G196" s="91"/>
      <c r="H196" s="91"/>
      <c r="I196" s="91"/>
      <c r="J196" s="91"/>
      <c r="K196" s="91"/>
      <c r="L196" s="91"/>
      <c r="O196" s="105"/>
    </row>
    <row r="197" spans="1:12" ht="18.75">
      <c r="A197" s="91" t="s">
        <v>122</v>
      </c>
      <c r="B197" s="91"/>
      <c r="C197" s="91"/>
      <c r="D197" s="91"/>
      <c r="E197" s="91"/>
      <c r="F197" s="91"/>
      <c r="G197" s="91"/>
      <c r="H197" s="91"/>
      <c r="I197" s="91"/>
      <c r="J197" s="91"/>
      <c r="K197" s="91"/>
      <c r="L197" s="91"/>
    </row>
    <row r="198" spans="1:15" ht="18.75">
      <c r="A198" s="91" t="s">
        <v>147</v>
      </c>
      <c r="B198" s="91"/>
      <c r="C198" s="91"/>
      <c r="D198" s="91"/>
      <c r="E198" s="91"/>
      <c r="F198" s="91"/>
      <c r="G198" s="91"/>
      <c r="H198" s="91"/>
      <c r="I198" s="91"/>
      <c r="J198" s="91"/>
      <c r="K198" s="91"/>
      <c r="L198" s="91"/>
      <c r="N198" s="106"/>
      <c r="O198" s="107"/>
    </row>
    <row r="199" spans="1:15" ht="18.75">
      <c r="A199" s="91" t="s">
        <v>105</v>
      </c>
      <c r="B199" s="91"/>
      <c r="C199" s="91"/>
      <c r="D199" s="91"/>
      <c r="E199" s="91"/>
      <c r="F199" s="91"/>
      <c r="G199" s="91"/>
      <c r="H199" s="91"/>
      <c r="I199" s="91"/>
      <c r="J199" s="91"/>
      <c r="K199" s="91"/>
      <c r="L199" s="91"/>
      <c r="O199" s="105"/>
    </row>
    <row r="200" spans="1:15" ht="18.75">
      <c r="A200" s="91"/>
      <c r="B200" s="91"/>
      <c r="C200" s="91"/>
      <c r="D200" s="91"/>
      <c r="E200" s="91"/>
      <c r="F200" s="91"/>
      <c r="G200" s="91"/>
      <c r="H200" s="91"/>
      <c r="I200" s="91"/>
      <c r="J200" s="91"/>
      <c r="K200" s="91"/>
      <c r="L200" s="91"/>
      <c r="O200" s="105"/>
    </row>
    <row r="201" spans="1:15" ht="14.25">
      <c r="A201" s="191" t="str">
        <f>$A$2</f>
        <v>2. CONSOLIDATED WEEKLY CROP WEATHER PROSPECTS REPORT IN RESPECT OF RABI OILSEEDS  WEEK ENDING 19th JANUARY, 2023   </v>
      </c>
      <c r="B201" s="191"/>
      <c r="C201" s="191"/>
      <c r="D201" s="191"/>
      <c r="E201" s="191"/>
      <c r="F201" s="191"/>
      <c r="G201" s="191"/>
      <c r="H201" s="191"/>
      <c r="I201" s="191"/>
      <c r="J201" s="191"/>
      <c r="K201" s="191"/>
      <c r="L201" s="191"/>
      <c r="M201" s="191"/>
      <c r="N201" s="191"/>
      <c r="O201" s="191"/>
    </row>
    <row r="202" spans="2:15" ht="17.25" thickBot="1">
      <c r="B202" s="52" t="s">
        <v>106</v>
      </c>
      <c r="K202" s="92"/>
      <c r="M202" s="192" t="s">
        <v>69</v>
      </c>
      <c r="N202" s="192"/>
      <c r="O202" s="192"/>
    </row>
    <row r="203" spans="1:15" ht="15.75" customHeight="1" thickBot="1">
      <c r="A203" s="193" t="s">
        <v>70</v>
      </c>
      <c r="B203" s="194" t="s">
        <v>71</v>
      </c>
      <c r="C203" s="193" t="s">
        <v>72</v>
      </c>
      <c r="D203" s="195" t="s">
        <v>73</v>
      </c>
      <c r="E203" s="194" t="s">
        <v>74</v>
      </c>
      <c r="F203" s="194"/>
      <c r="G203" s="194"/>
      <c r="H203" s="194"/>
      <c r="I203" s="194"/>
      <c r="J203" s="194"/>
      <c r="K203" s="194" t="s">
        <v>149</v>
      </c>
      <c r="L203" s="194"/>
      <c r="M203" s="194"/>
      <c r="N203" s="194"/>
      <c r="O203" s="193" t="s">
        <v>75</v>
      </c>
    </row>
    <row r="204" spans="1:15" ht="42.75" customHeight="1" thickBot="1">
      <c r="A204" s="193"/>
      <c r="B204" s="194"/>
      <c r="C204" s="193"/>
      <c r="D204" s="195"/>
      <c r="E204" s="54" t="s">
        <v>148</v>
      </c>
      <c r="F204" s="54" t="s">
        <v>145</v>
      </c>
      <c r="G204" s="54" t="s">
        <v>125</v>
      </c>
      <c r="H204" s="54" t="s">
        <v>123</v>
      </c>
      <c r="I204" s="54" t="s">
        <v>121</v>
      </c>
      <c r="J204" s="54" t="s">
        <v>120</v>
      </c>
      <c r="K204" s="55" t="s">
        <v>76</v>
      </c>
      <c r="L204" s="54" t="s">
        <v>145</v>
      </c>
      <c r="M204" s="54" t="s">
        <v>125</v>
      </c>
      <c r="N204" s="54" t="s">
        <v>123</v>
      </c>
      <c r="O204" s="193"/>
    </row>
    <row r="205" spans="1:15" ht="16.5" thickBot="1">
      <c r="A205" s="57">
        <v>1</v>
      </c>
      <c r="B205" s="57">
        <v>2</v>
      </c>
      <c r="C205" s="57">
        <v>3</v>
      </c>
      <c r="D205" s="57">
        <v>4</v>
      </c>
      <c r="E205" s="57">
        <v>5</v>
      </c>
      <c r="F205" s="57">
        <v>6</v>
      </c>
      <c r="G205" s="57">
        <v>7</v>
      </c>
      <c r="H205" s="57">
        <v>8</v>
      </c>
      <c r="I205" s="57">
        <v>9</v>
      </c>
      <c r="J205" s="57">
        <v>10</v>
      </c>
      <c r="K205" s="57">
        <v>11</v>
      </c>
      <c r="L205" s="57">
        <v>12</v>
      </c>
      <c r="M205" s="57">
        <v>13</v>
      </c>
      <c r="N205" s="57">
        <v>14</v>
      </c>
      <c r="O205" s="57">
        <v>15</v>
      </c>
    </row>
    <row r="206" spans="1:15" ht="18" customHeight="1">
      <c r="A206" s="150">
        <v>1</v>
      </c>
      <c r="B206" s="151" t="s">
        <v>77</v>
      </c>
      <c r="C206" s="59"/>
      <c r="D206" s="60">
        <f>AVERAGE(F206:J206)</f>
        <v>0.0006666666666666666</v>
      </c>
      <c r="E206" s="152"/>
      <c r="F206" s="152"/>
      <c r="G206" s="152"/>
      <c r="H206" s="152">
        <v>0</v>
      </c>
      <c r="I206" s="152">
        <v>0</v>
      </c>
      <c r="J206" s="152">
        <v>0.002</v>
      </c>
      <c r="K206" s="155">
        <f aca="true" t="shared" si="87" ref="K206:K227">E206-D206</f>
        <v>-0.0006666666666666666</v>
      </c>
      <c r="L206" s="155">
        <f aca="true" t="shared" si="88" ref="L206:L227">E206-F206</f>
        <v>0</v>
      </c>
      <c r="M206" s="155">
        <f aca="true" t="shared" si="89" ref="M206:M227">E206-G206</f>
        <v>0</v>
      </c>
      <c r="N206" s="155">
        <f aca="true" t="shared" si="90" ref="N206:N227">E206-H206</f>
        <v>0</v>
      </c>
      <c r="O206" s="108"/>
    </row>
    <row r="207" spans="1:15" ht="18" customHeight="1">
      <c r="A207" s="58">
        <v>2</v>
      </c>
      <c r="B207" s="64" t="s">
        <v>78</v>
      </c>
      <c r="C207" s="59">
        <v>0.0002</v>
      </c>
      <c r="D207" s="60">
        <f>AVERAGE(F207:J207)</f>
        <v>0</v>
      </c>
      <c r="E207" s="59"/>
      <c r="F207" s="59"/>
      <c r="G207" s="59"/>
      <c r="H207" s="59">
        <v>0</v>
      </c>
      <c r="I207" s="59">
        <v>0</v>
      </c>
      <c r="J207" s="59">
        <v>0</v>
      </c>
      <c r="K207" s="61">
        <f t="shared" si="87"/>
        <v>0</v>
      </c>
      <c r="L207" s="61">
        <f t="shared" si="88"/>
        <v>0</v>
      </c>
      <c r="M207" s="61">
        <f t="shared" si="89"/>
        <v>0</v>
      </c>
      <c r="N207" s="61">
        <f t="shared" si="90"/>
        <v>0</v>
      </c>
      <c r="O207" s="108"/>
    </row>
    <row r="208" spans="1:15" ht="18" customHeight="1">
      <c r="A208" s="63">
        <v>3</v>
      </c>
      <c r="B208" s="69" t="s">
        <v>43</v>
      </c>
      <c r="C208" s="65">
        <v>0.0491</v>
      </c>
      <c r="D208" s="60">
        <f aca="true" t="shared" si="91" ref="D208:D234">AVERAGE(F208:J208)</f>
        <v>0.0666</v>
      </c>
      <c r="E208" s="59">
        <v>0.058</v>
      </c>
      <c r="F208" s="59">
        <v>0.066</v>
      </c>
      <c r="G208" s="59">
        <v>0.067</v>
      </c>
      <c r="H208" s="59">
        <v>0.08</v>
      </c>
      <c r="I208" s="59">
        <v>0.06</v>
      </c>
      <c r="J208" s="59">
        <v>0.06</v>
      </c>
      <c r="K208" s="67">
        <f t="shared" si="87"/>
        <v>-0.008600000000000003</v>
      </c>
      <c r="L208" s="67">
        <f t="shared" si="88"/>
        <v>-0.008</v>
      </c>
      <c r="M208" s="67">
        <f t="shared" si="89"/>
        <v>-0.009000000000000001</v>
      </c>
      <c r="N208" s="67">
        <f t="shared" si="90"/>
        <v>-0.022</v>
      </c>
      <c r="O208" s="66"/>
    </row>
    <row r="209" spans="1:15" ht="18" customHeight="1">
      <c r="A209" s="58">
        <v>4</v>
      </c>
      <c r="B209" s="69" t="s">
        <v>44</v>
      </c>
      <c r="C209" s="60">
        <v>0.0982</v>
      </c>
      <c r="D209" s="60">
        <f t="shared" si="91"/>
        <v>0.34199999999999997</v>
      </c>
      <c r="E209" s="59">
        <v>0.23</v>
      </c>
      <c r="F209" s="59">
        <v>0.24</v>
      </c>
      <c r="G209" s="59">
        <v>0.35</v>
      </c>
      <c r="H209" s="59">
        <v>0.38</v>
      </c>
      <c r="I209" s="59">
        <v>0.37</v>
      </c>
      <c r="J209" s="59">
        <v>0.37</v>
      </c>
      <c r="K209" s="67">
        <f t="shared" si="87"/>
        <v>-0.11199999999999996</v>
      </c>
      <c r="L209" s="67">
        <f t="shared" si="88"/>
        <v>-0.009999999999999981</v>
      </c>
      <c r="M209" s="67">
        <f t="shared" si="89"/>
        <v>-0.11999999999999997</v>
      </c>
      <c r="N209" s="67">
        <f t="shared" si="90"/>
        <v>-0.15</v>
      </c>
      <c r="O209" s="109"/>
    </row>
    <row r="210" spans="1:15" ht="18" customHeight="1">
      <c r="A210" s="63">
        <v>5</v>
      </c>
      <c r="B210" s="69" t="s">
        <v>79</v>
      </c>
      <c r="C210" s="60">
        <v>0.2039</v>
      </c>
      <c r="D210" s="60">
        <f t="shared" si="91"/>
        <v>0.42676</v>
      </c>
      <c r="E210" s="59">
        <v>0.4229</v>
      </c>
      <c r="F210" s="59">
        <v>0.3777</v>
      </c>
      <c r="G210" s="59">
        <v>0.4026</v>
      </c>
      <c r="H210" s="59">
        <v>0.4404</v>
      </c>
      <c r="I210" s="59">
        <v>0.4251</v>
      </c>
      <c r="J210" s="59">
        <v>0.488</v>
      </c>
      <c r="K210" s="67">
        <f t="shared" si="87"/>
        <v>-0.0038599999999999746</v>
      </c>
      <c r="L210" s="67">
        <f t="shared" si="88"/>
        <v>0.04520000000000002</v>
      </c>
      <c r="M210" s="67">
        <f t="shared" si="89"/>
        <v>0.020299999999999985</v>
      </c>
      <c r="N210" s="67">
        <f t="shared" si="90"/>
        <v>-0.017500000000000016</v>
      </c>
      <c r="O210" s="109"/>
    </row>
    <row r="211" spans="1:15" ht="18" customHeight="1">
      <c r="A211" s="58">
        <v>6</v>
      </c>
      <c r="B211" s="69" t="s">
        <v>46</v>
      </c>
      <c r="C211" s="60"/>
      <c r="D211" s="60">
        <f t="shared" si="91"/>
        <v>0</v>
      </c>
      <c r="E211" s="59"/>
      <c r="F211" s="59"/>
      <c r="G211" s="59"/>
      <c r="H211" s="59">
        <v>0</v>
      </c>
      <c r="I211" s="59">
        <v>0</v>
      </c>
      <c r="J211" s="59">
        <v>0</v>
      </c>
      <c r="K211" s="67">
        <f t="shared" si="87"/>
        <v>0</v>
      </c>
      <c r="L211" s="67">
        <f t="shared" si="88"/>
        <v>0</v>
      </c>
      <c r="M211" s="67">
        <f t="shared" si="89"/>
        <v>0</v>
      </c>
      <c r="N211" s="67">
        <f t="shared" si="90"/>
        <v>0</v>
      </c>
      <c r="O211" s="109"/>
    </row>
    <row r="212" spans="1:15" ht="18" customHeight="1">
      <c r="A212" s="63">
        <v>7</v>
      </c>
      <c r="B212" s="69" t="s">
        <v>47</v>
      </c>
      <c r="C212" s="60"/>
      <c r="D212" s="60">
        <f t="shared" si="91"/>
        <v>0</v>
      </c>
      <c r="E212" s="59"/>
      <c r="F212" s="59"/>
      <c r="G212" s="59"/>
      <c r="H212" s="59">
        <v>0</v>
      </c>
      <c r="I212" s="59">
        <v>0</v>
      </c>
      <c r="J212" s="59">
        <v>0</v>
      </c>
      <c r="K212" s="67">
        <f t="shared" si="87"/>
        <v>0</v>
      </c>
      <c r="L212" s="67">
        <f t="shared" si="88"/>
        <v>0</v>
      </c>
      <c r="M212" s="67">
        <f t="shared" si="89"/>
        <v>0</v>
      </c>
      <c r="N212" s="67">
        <f t="shared" si="90"/>
        <v>0</v>
      </c>
      <c r="O212" s="109"/>
    </row>
    <row r="213" spans="1:15" ht="18" customHeight="1">
      <c r="A213" s="58">
        <v>8</v>
      </c>
      <c r="B213" s="69" t="s">
        <v>48</v>
      </c>
      <c r="C213" s="60">
        <v>0.007</v>
      </c>
      <c r="D213" s="60">
        <f t="shared" si="91"/>
        <v>0.00422</v>
      </c>
      <c r="E213" s="59"/>
      <c r="F213" s="59"/>
      <c r="G213" s="59">
        <v>0.00766</v>
      </c>
      <c r="H213" s="59">
        <v>0.00822</v>
      </c>
      <c r="I213" s="59">
        <v>0</v>
      </c>
      <c r="J213" s="59">
        <v>0.001</v>
      </c>
      <c r="K213" s="67">
        <f t="shared" si="87"/>
        <v>-0.00422</v>
      </c>
      <c r="L213" s="67">
        <f t="shared" si="88"/>
        <v>0</v>
      </c>
      <c r="M213" s="67">
        <f t="shared" si="89"/>
        <v>-0.00766</v>
      </c>
      <c r="N213" s="67">
        <f t="shared" si="90"/>
        <v>-0.00822</v>
      </c>
      <c r="O213" s="109"/>
    </row>
    <row r="214" spans="1:15" ht="18" customHeight="1">
      <c r="A214" s="63">
        <v>9</v>
      </c>
      <c r="B214" s="69" t="s">
        <v>91</v>
      </c>
      <c r="C214" s="60">
        <v>0.0015</v>
      </c>
      <c r="D214" s="60">
        <f t="shared" si="91"/>
        <v>0.0010733333333333333</v>
      </c>
      <c r="E214" s="59"/>
      <c r="F214" s="59"/>
      <c r="G214" s="59"/>
      <c r="H214" s="59">
        <v>0.00081</v>
      </c>
      <c r="I214" s="59">
        <v>0.00141</v>
      </c>
      <c r="J214" s="59">
        <v>0.001</v>
      </c>
      <c r="K214" s="67">
        <f t="shared" si="87"/>
        <v>-0.0010733333333333333</v>
      </c>
      <c r="L214" s="67">
        <f t="shared" si="88"/>
        <v>0</v>
      </c>
      <c r="M214" s="67">
        <f t="shared" si="89"/>
        <v>0</v>
      </c>
      <c r="N214" s="67">
        <f t="shared" si="90"/>
        <v>-0.00081</v>
      </c>
      <c r="O214" s="109"/>
    </row>
    <row r="215" spans="1:15" ht="18" customHeight="1">
      <c r="A215" s="58">
        <v>10</v>
      </c>
      <c r="B215" s="69" t="s">
        <v>50</v>
      </c>
      <c r="C215" s="60">
        <v>0.4314</v>
      </c>
      <c r="D215" s="60">
        <f t="shared" si="91"/>
        <v>0.422208</v>
      </c>
      <c r="E215" s="59">
        <v>0.42077</v>
      </c>
      <c r="F215" s="59">
        <v>0.48208</v>
      </c>
      <c r="G215" s="59">
        <v>0.44599</v>
      </c>
      <c r="H215" s="59">
        <v>0.28447</v>
      </c>
      <c r="I215" s="59">
        <v>0.3815</v>
      </c>
      <c r="J215" s="59">
        <v>0.517</v>
      </c>
      <c r="K215" s="67">
        <f t="shared" si="87"/>
        <v>-0.0014380000000000503</v>
      </c>
      <c r="L215" s="67">
        <f t="shared" si="88"/>
        <v>-0.06131000000000003</v>
      </c>
      <c r="M215" s="67">
        <f t="shared" si="89"/>
        <v>-0.02522000000000002</v>
      </c>
      <c r="N215" s="67">
        <f t="shared" si="90"/>
        <v>0.13629999999999998</v>
      </c>
      <c r="O215" s="109"/>
    </row>
    <row r="216" spans="1:15" ht="18" customHeight="1">
      <c r="A216" s="63">
        <v>11</v>
      </c>
      <c r="B216" s="69" t="s">
        <v>51</v>
      </c>
      <c r="C216" s="60">
        <v>0.0178</v>
      </c>
      <c r="D216" s="60">
        <f t="shared" si="91"/>
        <v>0.028000000000000004</v>
      </c>
      <c r="E216" s="59">
        <v>0.03</v>
      </c>
      <c r="F216" s="59">
        <v>0.03</v>
      </c>
      <c r="G216" s="59">
        <v>0.03</v>
      </c>
      <c r="H216" s="59">
        <v>0.02</v>
      </c>
      <c r="I216" s="59">
        <v>0.02</v>
      </c>
      <c r="J216" s="59">
        <v>0.04</v>
      </c>
      <c r="K216" s="67">
        <f t="shared" si="87"/>
        <v>0.001999999999999995</v>
      </c>
      <c r="L216" s="67">
        <f t="shared" si="88"/>
        <v>0</v>
      </c>
      <c r="M216" s="67">
        <f t="shared" si="89"/>
        <v>0</v>
      </c>
      <c r="N216" s="67">
        <f t="shared" si="90"/>
        <v>0.009999999999999998</v>
      </c>
      <c r="O216" s="109"/>
    </row>
    <row r="217" spans="1:15" ht="18" customHeight="1">
      <c r="A217" s="58">
        <v>12</v>
      </c>
      <c r="B217" s="69" t="s">
        <v>92</v>
      </c>
      <c r="C217" s="60">
        <v>0.008</v>
      </c>
      <c r="D217" s="60">
        <f t="shared" si="91"/>
        <v>0</v>
      </c>
      <c r="E217" s="59"/>
      <c r="F217" s="59"/>
      <c r="G217" s="59"/>
      <c r="H217" s="59">
        <v>0</v>
      </c>
      <c r="I217" s="59">
        <v>0</v>
      </c>
      <c r="J217" s="59">
        <v>0</v>
      </c>
      <c r="K217" s="67">
        <f t="shared" si="87"/>
        <v>0</v>
      </c>
      <c r="L217" s="67">
        <f t="shared" si="88"/>
        <v>0</v>
      </c>
      <c r="M217" s="67">
        <f t="shared" si="89"/>
        <v>0</v>
      </c>
      <c r="N217" s="67">
        <f t="shared" si="90"/>
        <v>0</v>
      </c>
      <c r="O217" s="109"/>
    </row>
    <row r="218" spans="1:15" ht="18" customHeight="1">
      <c r="A218" s="63">
        <v>13</v>
      </c>
      <c r="B218" s="69" t="s">
        <v>52</v>
      </c>
      <c r="C218" s="60">
        <v>0.84</v>
      </c>
      <c r="D218" s="60">
        <f t="shared" si="91"/>
        <v>1.292</v>
      </c>
      <c r="E218" s="59">
        <v>1.27</v>
      </c>
      <c r="F218" s="59">
        <v>1.02</v>
      </c>
      <c r="G218" s="59">
        <v>0.84</v>
      </c>
      <c r="H218" s="59">
        <v>1.46</v>
      </c>
      <c r="I218" s="59">
        <v>1.52</v>
      </c>
      <c r="J218" s="59">
        <v>1.62</v>
      </c>
      <c r="K218" s="67">
        <f t="shared" si="87"/>
        <v>-0.02200000000000002</v>
      </c>
      <c r="L218" s="67">
        <f t="shared" si="88"/>
        <v>0.25</v>
      </c>
      <c r="M218" s="67">
        <f t="shared" si="89"/>
        <v>0.43000000000000005</v>
      </c>
      <c r="N218" s="67">
        <f t="shared" si="90"/>
        <v>-0.18999999999999995</v>
      </c>
      <c r="O218" s="109"/>
    </row>
    <row r="219" spans="1:15" ht="18" customHeight="1">
      <c r="A219" s="58">
        <v>14</v>
      </c>
      <c r="B219" s="69" t="s">
        <v>53</v>
      </c>
      <c r="C219" s="60">
        <v>0.0886</v>
      </c>
      <c r="D219" s="60">
        <f t="shared" si="91"/>
        <v>0.077442</v>
      </c>
      <c r="E219" s="59">
        <v>0.05748</v>
      </c>
      <c r="F219" s="59">
        <v>0.0561</v>
      </c>
      <c r="G219" s="59">
        <v>0.07136</v>
      </c>
      <c r="H219" s="59">
        <v>0.08431</v>
      </c>
      <c r="I219" s="59">
        <v>0.07315</v>
      </c>
      <c r="J219" s="59">
        <v>0.10229</v>
      </c>
      <c r="K219" s="67">
        <f t="shared" si="87"/>
        <v>-0.019961999999999994</v>
      </c>
      <c r="L219" s="67">
        <f t="shared" si="88"/>
        <v>0.0013800000000000062</v>
      </c>
      <c r="M219" s="67">
        <f t="shared" si="89"/>
        <v>-0.013880000000000003</v>
      </c>
      <c r="N219" s="67">
        <f t="shared" si="90"/>
        <v>-0.026829999999999993</v>
      </c>
      <c r="O219" s="109"/>
    </row>
    <row r="220" spans="1:15" ht="18" customHeight="1">
      <c r="A220" s="58">
        <v>15</v>
      </c>
      <c r="B220" s="69" t="s">
        <v>127</v>
      </c>
      <c r="C220" s="60"/>
      <c r="D220" s="60">
        <f aca="true" t="shared" si="92" ref="D220:D225">AVERAGE(F220:J220)</f>
        <v>0</v>
      </c>
      <c r="E220" s="59"/>
      <c r="F220" s="59"/>
      <c r="G220" s="59"/>
      <c r="H220" s="59">
        <v>0</v>
      </c>
      <c r="I220" s="59">
        <v>0</v>
      </c>
      <c r="J220" s="59">
        <v>0</v>
      </c>
      <c r="K220" s="67">
        <f aca="true" t="shared" si="93" ref="K220:K225">E220-D220</f>
        <v>0</v>
      </c>
      <c r="L220" s="67">
        <f aca="true" t="shared" si="94" ref="L220:L225">E220-F220</f>
        <v>0</v>
      </c>
      <c r="M220" s="67">
        <f aca="true" t="shared" si="95" ref="M220:M225">E220-G220</f>
        <v>0</v>
      </c>
      <c r="N220" s="67">
        <f aca="true" t="shared" si="96" ref="N220:N225">E220-H220</f>
        <v>0</v>
      </c>
      <c r="O220" s="109"/>
    </row>
    <row r="221" spans="1:15" ht="18" customHeight="1">
      <c r="A221" s="58">
        <v>16</v>
      </c>
      <c r="B221" s="69" t="s">
        <v>128</v>
      </c>
      <c r="C221" s="60">
        <v>0.0009</v>
      </c>
      <c r="D221" s="60">
        <f t="shared" si="92"/>
        <v>0</v>
      </c>
      <c r="E221" s="59"/>
      <c r="F221" s="59"/>
      <c r="G221" s="59"/>
      <c r="H221" s="59">
        <v>0</v>
      </c>
      <c r="I221" s="59">
        <v>0</v>
      </c>
      <c r="J221" s="59">
        <v>0</v>
      </c>
      <c r="K221" s="67">
        <f t="shared" si="93"/>
        <v>0</v>
      </c>
      <c r="L221" s="67">
        <f t="shared" si="94"/>
        <v>0</v>
      </c>
      <c r="M221" s="67">
        <f t="shared" si="95"/>
        <v>0</v>
      </c>
      <c r="N221" s="67">
        <f t="shared" si="96"/>
        <v>0</v>
      </c>
      <c r="O221" s="109"/>
    </row>
    <row r="222" spans="1:15" ht="18" customHeight="1">
      <c r="A222" s="58">
        <v>17</v>
      </c>
      <c r="B222" s="69" t="s">
        <v>129</v>
      </c>
      <c r="C222" s="60"/>
      <c r="D222" s="60">
        <f t="shared" si="92"/>
        <v>0</v>
      </c>
      <c r="E222" s="59"/>
      <c r="F222" s="59"/>
      <c r="G222" s="59"/>
      <c r="H222" s="59">
        <v>0</v>
      </c>
      <c r="I222" s="59">
        <v>0</v>
      </c>
      <c r="J222" s="59">
        <v>0</v>
      </c>
      <c r="K222" s="67">
        <f t="shared" si="93"/>
        <v>0</v>
      </c>
      <c r="L222" s="67">
        <f t="shared" si="94"/>
        <v>0</v>
      </c>
      <c r="M222" s="67">
        <f t="shared" si="95"/>
        <v>0</v>
      </c>
      <c r="N222" s="67">
        <f t="shared" si="96"/>
        <v>0</v>
      </c>
      <c r="O222" s="109"/>
    </row>
    <row r="223" spans="1:15" ht="18" customHeight="1">
      <c r="A223" s="58">
        <v>18</v>
      </c>
      <c r="B223" s="69" t="s">
        <v>130</v>
      </c>
      <c r="C223" s="60">
        <v>0.0585</v>
      </c>
      <c r="D223" s="60">
        <f t="shared" si="92"/>
        <v>0.025362000000000003</v>
      </c>
      <c r="E223" s="59">
        <v>0.03715</v>
      </c>
      <c r="F223" s="59">
        <v>0.02031</v>
      </c>
      <c r="G223" s="59">
        <v>0.0475</v>
      </c>
      <c r="H223" s="59">
        <v>0.059</v>
      </c>
      <c r="I223" s="59">
        <v>0</v>
      </c>
      <c r="J223" s="59">
        <v>0</v>
      </c>
      <c r="K223" s="67">
        <f t="shared" si="93"/>
        <v>0.011788</v>
      </c>
      <c r="L223" s="67">
        <f t="shared" si="94"/>
        <v>0.01684</v>
      </c>
      <c r="M223" s="67">
        <f t="shared" si="95"/>
        <v>-0.010349999999999998</v>
      </c>
      <c r="N223" s="67">
        <f t="shared" si="96"/>
        <v>-0.021849999999999994</v>
      </c>
      <c r="O223" s="109"/>
    </row>
    <row r="224" spans="1:15" ht="18" customHeight="1">
      <c r="A224" s="63">
        <v>19</v>
      </c>
      <c r="B224" s="69" t="s">
        <v>54</v>
      </c>
      <c r="C224" s="60">
        <v>0.1174</v>
      </c>
      <c r="D224" s="60">
        <f t="shared" si="92"/>
        <v>0.081096</v>
      </c>
      <c r="E224" s="59">
        <v>0.06124</v>
      </c>
      <c r="F224" s="59">
        <v>0.05916</v>
      </c>
      <c r="G224" s="59">
        <v>0.05741</v>
      </c>
      <c r="H224" s="59">
        <v>0.08254</v>
      </c>
      <c r="I224" s="59">
        <v>0.09337</v>
      </c>
      <c r="J224" s="59">
        <v>0.113</v>
      </c>
      <c r="K224" s="67">
        <f t="shared" si="93"/>
        <v>-0.019856</v>
      </c>
      <c r="L224" s="67">
        <f t="shared" si="94"/>
        <v>0.0020800000000000055</v>
      </c>
      <c r="M224" s="67">
        <f t="shared" si="95"/>
        <v>0.00383</v>
      </c>
      <c r="N224" s="67">
        <f t="shared" si="96"/>
        <v>-0.0213</v>
      </c>
      <c r="O224" s="109"/>
    </row>
    <row r="225" spans="1:15" ht="18" customHeight="1">
      <c r="A225" s="58">
        <v>20</v>
      </c>
      <c r="B225" s="69" t="s">
        <v>55</v>
      </c>
      <c r="C225" s="60"/>
      <c r="D225" s="60">
        <f t="shared" si="92"/>
        <v>0</v>
      </c>
      <c r="E225" s="59"/>
      <c r="F225" s="59"/>
      <c r="G225" s="59"/>
      <c r="H225" s="59">
        <v>0</v>
      </c>
      <c r="I225" s="59">
        <v>0</v>
      </c>
      <c r="J225" s="59">
        <v>0</v>
      </c>
      <c r="K225" s="67">
        <f t="shared" si="93"/>
        <v>0</v>
      </c>
      <c r="L225" s="67">
        <f t="shared" si="94"/>
        <v>0</v>
      </c>
      <c r="M225" s="67">
        <f t="shared" si="95"/>
        <v>0</v>
      </c>
      <c r="N225" s="67">
        <f t="shared" si="96"/>
        <v>0</v>
      </c>
      <c r="O225" s="109"/>
    </row>
    <row r="226" spans="1:15" ht="18" customHeight="1">
      <c r="A226" s="63">
        <v>21</v>
      </c>
      <c r="B226" s="69" t="s">
        <v>56</v>
      </c>
      <c r="C226" s="60">
        <v>0.1078</v>
      </c>
      <c r="D226" s="60">
        <f t="shared" si="91"/>
        <v>0.051739999999999994</v>
      </c>
      <c r="E226" s="59">
        <v>0.1112</v>
      </c>
      <c r="F226" s="59">
        <v>0.0687</v>
      </c>
      <c r="G226" s="59">
        <v>0.064</v>
      </c>
      <c r="H226" s="59">
        <v>0.027</v>
      </c>
      <c r="I226" s="59">
        <v>0.048</v>
      </c>
      <c r="J226" s="59">
        <v>0.051</v>
      </c>
      <c r="K226" s="67">
        <f t="shared" si="87"/>
        <v>0.05946</v>
      </c>
      <c r="L226" s="67">
        <f t="shared" si="88"/>
        <v>0.042499999999999996</v>
      </c>
      <c r="M226" s="67">
        <f t="shared" si="89"/>
        <v>0.04719999999999999</v>
      </c>
      <c r="N226" s="67">
        <f t="shared" si="90"/>
        <v>0.0842</v>
      </c>
      <c r="O226" s="109"/>
    </row>
    <row r="227" spans="1:15" ht="18" customHeight="1">
      <c r="A227" s="158">
        <v>22</v>
      </c>
      <c r="B227" s="69" t="s">
        <v>131</v>
      </c>
      <c r="C227" s="60"/>
      <c r="D227" s="60">
        <f t="shared" si="91"/>
        <v>0</v>
      </c>
      <c r="E227" s="59"/>
      <c r="F227" s="59"/>
      <c r="G227" s="59"/>
      <c r="H227" s="59">
        <v>0</v>
      </c>
      <c r="I227" s="59">
        <v>0</v>
      </c>
      <c r="J227" s="59">
        <v>0</v>
      </c>
      <c r="K227" s="67">
        <f t="shared" si="87"/>
        <v>0</v>
      </c>
      <c r="L227" s="67">
        <f t="shared" si="88"/>
        <v>0</v>
      </c>
      <c r="M227" s="67">
        <f t="shared" si="89"/>
        <v>0</v>
      </c>
      <c r="N227" s="67">
        <f t="shared" si="90"/>
        <v>0</v>
      </c>
      <c r="O227" s="109"/>
    </row>
    <row r="228" spans="1:15" ht="18" customHeight="1">
      <c r="A228" s="58">
        <v>23</v>
      </c>
      <c r="B228" s="69" t="s">
        <v>57</v>
      </c>
      <c r="C228" s="60"/>
      <c r="D228" s="60">
        <f t="shared" si="91"/>
        <v>0</v>
      </c>
      <c r="E228" s="59"/>
      <c r="F228" s="59"/>
      <c r="G228" s="59"/>
      <c r="H228" s="59">
        <v>0</v>
      </c>
      <c r="I228" s="59">
        <v>0</v>
      </c>
      <c r="J228" s="59">
        <v>0</v>
      </c>
      <c r="K228" s="67">
        <f aca="true" t="shared" si="97" ref="K228:K234">E228-D228</f>
        <v>0</v>
      </c>
      <c r="L228" s="67">
        <f aca="true" t="shared" si="98" ref="L228:L234">E228-F228</f>
        <v>0</v>
      </c>
      <c r="M228" s="67">
        <f aca="true" t="shared" si="99" ref="M228:M234">E228-G228</f>
        <v>0</v>
      </c>
      <c r="N228" s="67">
        <f aca="true" t="shared" si="100" ref="N228:N234">E228-H228</f>
        <v>0</v>
      </c>
      <c r="O228" s="109"/>
    </row>
    <row r="229" spans="1:15" ht="18" customHeight="1">
      <c r="A229" s="63">
        <v>24</v>
      </c>
      <c r="B229" s="69" t="s">
        <v>126</v>
      </c>
      <c r="C229" s="60"/>
      <c r="D229" s="60">
        <f t="shared" si="91"/>
        <v>0</v>
      </c>
      <c r="E229" s="59"/>
      <c r="F229" s="59"/>
      <c r="G229" s="59"/>
      <c r="H229" s="59">
        <v>0</v>
      </c>
      <c r="I229" s="59">
        <v>0</v>
      </c>
      <c r="J229" s="59">
        <v>0</v>
      </c>
      <c r="K229" s="67">
        <f t="shared" si="97"/>
        <v>0</v>
      </c>
      <c r="L229" s="67">
        <f t="shared" si="98"/>
        <v>0</v>
      </c>
      <c r="M229" s="67">
        <f t="shared" si="99"/>
        <v>0</v>
      </c>
      <c r="N229" s="67">
        <f t="shared" si="100"/>
        <v>0</v>
      </c>
      <c r="O229" s="109"/>
    </row>
    <row r="230" spans="1:15" ht="18" customHeight="1">
      <c r="A230" s="158">
        <v>25</v>
      </c>
      <c r="B230" s="69" t="s">
        <v>132</v>
      </c>
      <c r="C230" s="60">
        <v>0.0008</v>
      </c>
      <c r="D230" s="60">
        <f t="shared" si="91"/>
        <v>0</v>
      </c>
      <c r="E230" s="59"/>
      <c r="F230" s="59"/>
      <c r="G230" s="59"/>
      <c r="H230" s="59">
        <v>0</v>
      </c>
      <c r="I230" s="59">
        <v>0</v>
      </c>
      <c r="J230" s="59">
        <v>0</v>
      </c>
      <c r="K230" s="67">
        <f t="shared" si="97"/>
        <v>0</v>
      </c>
      <c r="L230" s="67">
        <f t="shared" si="98"/>
        <v>0</v>
      </c>
      <c r="M230" s="67">
        <f t="shared" si="99"/>
        <v>0</v>
      </c>
      <c r="N230" s="67">
        <f t="shared" si="100"/>
        <v>0</v>
      </c>
      <c r="O230" s="109"/>
    </row>
    <row r="231" spans="1:15" ht="18" customHeight="1">
      <c r="A231" s="58">
        <v>26</v>
      </c>
      <c r="B231" s="69" t="s">
        <v>94</v>
      </c>
      <c r="C231" s="60">
        <v>0.278</v>
      </c>
      <c r="D231" s="60">
        <f t="shared" si="91"/>
        <v>0.343186</v>
      </c>
      <c r="E231" s="59">
        <v>0.49865</v>
      </c>
      <c r="F231" s="59">
        <v>0.3711</v>
      </c>
      <c r="G231" s="59">
        <v>0.35791</v>
      </c>
      <c r="H231" s="59">
        <v>0.36772</v>
      </c>
      <c r="I231" s="59">
        <v>0.3212</v>
      </c>
      <c r="J231" s="59">
        <v>0.298</v>
      </c>
      <c r="K231" s="67">
        <f t="shared" si="97"/>
        <v>0.155464</v>
      </c>
      <c r="L231" s="67">
        <f t="shared" si="98"/>
        <v>0.12755</v>
      </c>
      <c r="M231" s="67">
        <f t="shared" si="99"/>
        <v>0.14073999999999998</v>
      </c>
      <c r="N231" s="67">
        <f t="shared" si="100"/>
        <v>0.13093</v>
      </c>
      <c r="O231" s="109"/>
    </row>
    <row r="232" spans="1:15" ht="18" customHeight="1">
      <c r="A232" s="63">
        <v>27</v>
      </c>
      <c r="B232" s="69" t="s">
        <v>60</v>
      </c>
      <c r="C232" s="60"/>
      <c r="D232" s="60">
        <f t="shared" si="91"/>
        <v>0.004966666666666667</v>
      </c>
      <c r="E232" s="59"/>
      <c r="F232" s="59"/>
      <c r="G232" s="59"/>
      <c r="H232" s="59">
        <v>0.0045</v>
      </c>
      <c r="I232" s="59">
        <v>0.0054</v>
      </c>
      <c r="J232" s="59">
        <v>0.005</v>
      </c>
      <c r="K232" s="67">
        <f t="shared" si="97"/>
        <v>-0.004966666666666667</v>
      </c>
      <c r="L232" s="67">
        <f t="shared" si="98"/>
        <v>0</v>
      </c>
      <c r="M232" s="67">
        <f t="shared" si="99"/>
        <v>0</v>
      </c>
      <c r="N232" s="67">
        <f t="shared" si="100"/>
        <v>-0.0045</v>
      </c>
      <c r="O232" s="109"/>
    </row>
    <row r="233" spans="1:15" ht="18" customHeight="1">
      <c r="A233" s="58">
        <v>28</v>
      </c>
      <c r="B233" s="69" t="s">
        <v>95</v>
      </c>
      <c r="C233" s="60">
        <v>0.0486</v>
      </c>
      <c r="D233" s="60">
        <f t="shared" si="91"/>
        <v>0.0386</v>
      </c>
      <c r="E233" s="59">
        <v>0.033</v>
      </c>
      <c r="F233" s="59">
        <v>0.032</v>
      </c>
      <c r="G233" s="59">
        <v>0.033</v>
      </c>
      <c r="H233" s="59">
        <v>0.038</v>
      </c>
      <c r="I233" s="59">
        <v>0.043</v>
      </c>
      <c r="J233" s="59">
        <v>0.047</v>
      </c>
      <c r="K233" s="67">
        <f t="shared" si="97"/>
        <v>-0.005600000000000001</v>
      </c>
      <c r="L233" s="67">
        <f t="shared" si="98"/>
        <v>0.0010000000000000009</v>
      </c>
      <c r="M233" s="67">
        <f t="shared" si="99"/>
        <v>0</v>
      </c>
      <c r="N233" s="67">
        <f t="shared" si="100"/>
        <v>-0.0049999999999999975</v>
      </c>
      <c r="O233" s="109"/>
    </row>
    <row r="234" spans="1:15" ht="18" customHeight="1" thickBot="1">
      <c r="A234" s="63">
        <v>29</v>
      </c>
      <c r="B234" s="86" t="s">
        <v>96</v>
      </c>
      <c r="C234" s="110"/>
      <c r="D234" s="60">
        <f t="shared" si="91"/>
        <v>0.03833333333333333</v>
      </c>
      <c r="E234" s="59"/>
      <c r="F234" s="59"/>
      <c r="G234" s="59"/>
      <c r="H234" s="59">
        <v>0.001999999999999995</v>
      </c>
      <c r="I234" s="59">
        <v>0.057</v>
      </c>
      <c r="J234" s="59">
        <v>0.056</v>
      </c>
      <c r="K234" s="88">
        <f t="shared" si="97"/>
        <v>-0.03833333333333333</v>
      </c>
      <c r="L234" s="88">
        <f t="shared" si="98"/>
        <v>0</v>
      </c>
      <c r="M234" s="88">
        <f t="shared" si="99"/>
        <v>0</v>
      </c>
      <c r="N234" s="88">
        <f t="shared" si="100"/>
        <v>-0.001999999999999995</v>
      </c>
      <c r="O234" s="111"/>
    </row>
    <row r="235" spans="1:15" ht="18" customHeight="1" thickBot="1">
      <c r="A235" s="219" t="s">
        <v>97</v>
      </c>
      <c r="B235" s="219"/>
      <c r="C235" s="90">
        <f>SUM(C206:C234)</f>
        <v>2.3577</v>
      </c>
      <c r="D235" s="90">
        <f aca="true" t="shared" si="101" ref="D235:N235">SUM(D206:D234)</f>
        <v>3.2442540000000006</v>
      </c>
      <c r="E235" s="90">
        <f t="shared" si="101"/>
        <v>3.2303900000000008</v>
      </c>
      <c r="F235" s="90">
        <f t="shared" si="101"/>
        <v>2.82315</v>
      </c>
      <c r="G235" s="90">
        <f t="shared" si="101"/>
        <v>2.7744299999999997</v>
      </c>
      <c r="H235" s="90">
        <f t="shared" si="101"/>
        <v>3.3389699999999998</v>
      </c>
      <c r="I235" s="90">
        <f t="shared" si="101"/>
        <v>3.4191300000000004</v>
      </c>
      <c r="J235" s="90">
        <f t="shared" si="101"/>
        <v>3.7712900000000005</v>
      </c>
      <c r="K235" s="90">
        <f t="shared" si="101"/>
        <v>-0.013864000000000057</v>
      </c>
      <c r="L235" s="90">
        <f t="shared" si="101"/>
        <v>0.40724</v>
      </c>
      <c r="M235" s="90">
        <f t="shared" si="101"/>
        <v>0.45596000000000003</v>
      </c>
      <c r="N235" s="90">
        <f t="shared" si="101"/>
        <v>-0.10857999999999995</v>
      </c>
      <c r="O235" s="57"/>
    </row>
    <row r="236" spans="1:12" ht="18.75" hidden="1">
      <c r="A236" s="91" t="s">
        <v>100</v>
      </c>
      <c r="B236" s="91"/>
      <c r="C236" s="91"/>
      <c r="D236" s="91"/>
      <c r="E236" s="91"/>
      <c r="F236" s="91"/>
      <c r="G236" s="91" t="s">
        <v>98</v>
      </c>
      <c r="H236" s="91"/>
      <c r="I236" s="91"/>
      <c r="J236" s="91"/>
      <c r="K236" s="91"/>
      <c r="L236" s="91"/>
    </row>
    <row r="237" spans="1:12" ht="18.75">
      <c r="A237" s="91" t="s">
        <v>100</v>
      </c>
      <c r="B237" s="91"/>
      <c r="C237" s="91"/>
      <c r="D237" s="91"/>
      <c r="E237" s="91" t="s">
        <v>98</v>
      </c>
      <c r="F237" s="91"/>
      <c r="G237" s="91"/>
      <c r="H237" s="91"/>
      <c r="I237" s="91"/>
      <c r="J237" s="91"/>
      <c r="K237" s="91"/>
      <c r="L237" s="91"/>
    </row>
    <row r="238" spans="1:15" ht="18.75">
      <c r="A238" s="221"/>
      <c r="B238" s="221"/>
      <c r="C238" s="221"/>
      <c r="D238" s="221"/>
      <c r="E238" s="221"/>
      <c r="F238" s="221"/>
      <c r="G238" s="221"/>
      <c r="H238" s="221"/>
      <c r="I238" s="221"/>
      <c r="J238" s="221"/>
      <c r="K238" s="221"/>
      <c r="L238" s="221"/>
      <c r="M238" s="221"/>
      <c r="N238" s="221"/>
      <c r="O238" s="221"/>
    </row>
    <row r="239" spans="1:15" ht="18.75">
      <c r="A239" s="112"/>
      <c r="B239" s="112"/>
      <c r="C239" s="112"/>
      <c r="D239" s="112"/>
      <c r="E239" s="112"/>
      <c r="F239" s="112"/>
      <c r="G239" s="112"/>
      <c r="H239" s="112"/>
      <c r="I239" s="112"/>
      <c r="J239" s="112"/>
      <c r="K239" s="112"/>
      <c r="L239" s="112"/>
      <c r="M239" s="112"/>
      <c r="N239" s="112"/>
      <c r="O239" s="112"/>
    </row>
    <row r="240" spans="1:15" ht="18.75">
      <c r="A240" s="91"/>
      <c r="B240" s="91"/>
      <c r="C240" s="189" t="s">
        <v>67</v>
      </c>
      <c r="D240" s="189"/>
      <c r="E240" s="189"/>
      <c r="F240" s="189"/>
      <c r="G240" s="189"/>
      <c r="H240" s="189"/>
      <c r="I240" s="189"/>
      <c r="J240" s="189"/>
      <c r="K240" s="189"/>
      <c r="L240" s="189"/>
      <c r="O240" s="105"/>
    </row>
    <row r="241" spans="1:15" ht="14.25">
      <c r="A241" s="191" t="str">
        <f>$A$2</f>
        <v>2. CONSOLIDATED WEEKLY CROP WEATHER PROSPECTS REPORT IN RESPECT OF RABI OILSEEDS  WEEK ENDING 19th JANUARY, 2023   </v>
      </c>
      <c r="B241" s="191"/>
      <c r="C241" s="191"/>
      <c r="D241" s="191"/>
      <c r="E241" s="191"/>
      <c r="F241" s="191"/>
      <c r="G241" s="191"/>
      <c r="H241" s="191"/>
      <c r="I241" s="191"/>
      <c r="J241" s="191"/>
      <c r="K241" s="191"/>
      <c r="L241" s="191"/>
      <c r="M241" s="191"/>
      <c r="N241" s="191"/>
      <c r="O241" s="191"/>
    </row>
    <row r="242" spans="2:15" ht="17.25" thickBot="1">
      <c r="B242" s="52" t="s">
        <v>107</v>
      </c>
      <c r="K242" s="92"/>
      <c r="M242" s="192" t="s">
        <v>69</v>
      </c>
      <c r="N242" s="192"/>
      <c r="O242" s="192"/>
    </row>
    <row r="243" spans="1:15" ht="16.5" customHeight="1" thickBot="1">
      <c r="A243" s="193" t="s">
        <v>70</v>
      </c>
      <c r="B243" s="194" t="s">
        <v>71</v>
      </c>
      <c r="C243" s="193" t="s">
        <v>72</v>
      </c>
      <c r="D243" s="195" t="s">
        <v>73</v>
      </c>
      <c r="E243" s="194" t="s">
        <v>74</v>
      </c>
      <c r="F243" s="194"/>
      <c r="G243" s="194"/>
      <c r="H243" s="194"/>
      <c r="I243" s="194"/>
      <c r="J243" s="194"/>
      <c r="K243" s="194" t="s">
        <v>149</v>
      </c>
      <c r="L243" s="194"/>
      <c r="M243" s="194"/>
      <c r="N243" s="194"/>
      <c r="O243" s="193" t="s">
        <v>75</v>
      </c>
    </row>
    <row r="244" spans="1:15" ht="43.5" thickBot="1">
      <c r="A244" s="193"/>
      <c r="B244" s="194"/>
      <c r="C244" s="193"/>
      <c r="D244" s="195"/>
      <c r="E244" s="54" t="s">
        <v>148</v>
      </c>
      <c r="F244" s="54" t="s">
        <v>145</v>
      </c>
      <c r="G244" s="54" t="s">
        <v>125</v>
      </c>
      <c r="H244" s="54" t="s">
        <v>123</v>
      </c>
      <c r="I244" s="54" t="s">
        <v>121</v>
      </c>
      <c r="J244" s="54" t="s">
        <v>120</v>
      </c>
      <c r="K244" s="55" t="s">
        <v>76</v>
      </c>
      <c r="L244" s="54" t="s">
        <v>145</v>
      </c>
      <c r="M244" s="54" t="s">
        <v>125</v>
      </c>
      <c r="N244" s="54" t="s">
        <v>123</v>
      </c>
      <c r="O244" s="193"/>
    </row>
    <row r="245" spans="1:15" ht="16.5" thickBot="1">
      <c r="A245" s="57">
        <v>1</v>
      </c>
      <c r="B245" s="57">
        <v>2</v>
      </c>
      <c r="C245" s="57">
        <v>3</v>
      </c>
      <c r="D245" s="57">
        <v>4</v>
      </c>
      <c r="E245" s="57">
        <v>5</v>
      </c>
      <c r="F245" s="57">
        <v>6</v>
      </c>
      <c r="G245" s="57">
        <v>7</v>
      </c>
      <c r="H245" s="57">
        <v>8</v>
      </c>
      <c r="I245" s="57">
        <v>9</v>
      </c>
      <c r="J245" s="57">
        <v>10</v>
      </c>
      <c r="K245" s="57">
        <v>11</v>
      </c>
      <c r="L245" s="57">
        <v>12</v>
      </c>
      <c r="M245" s="57">
        <v>13</v>
      </c>
      <c r="N245" s="57">
        <v>14</v>
      </c>
      <c r="O245" s="57">
        <v>15</v>
      </c>
    </row>
    <row r="246" spans="1:15" ht="18.75">
      <c r="A246" s="150">
        <v>1</v>
      </c>
      <c r="B246" s="151" t="s">
        <v>77</v>
      </c>
      <c r="C246" s="59">
        <v>0.052</v>
      </c>
      <c r="D246" s="60">
        <f>AVERAGE(F246:J246)</f>
        <v>0.054546000000000004</v>
      </c>
      <c r="E246" s="152">
        <f>0.02623+0.01429</f>
        <v>0.04052</v>
      </c>
      <c r="F246" s="152">
        <f>0.03683+0.00353</f>
        <v>0.04036</v>
      </c>
      <c r="G246" s="152">
        <v>0.03932</v>
      </c>
      <c r="H246" s="152">
        <v>0.05401</v>
      </c>
      <c r="I246" s="152">
        <v>0.07404</v>
      </c>
      <c r="J246" s="152">
        <v>0.065</v>
      </c>
      <c r="K246" s="155">
        <v>0.061</v>
      </c>
      <c r="L246" s="155">
        <f aca="true" t="shared" si="102" ref="L246:L267">E246-F246</f>
        <v>0.00016000000000000042</v>
      </c>
      <c r="M246" s="155">
        <f aca="true" t="shared" si="103" ref="M246:M267">E246-G246</f>
        <v>0.0011999999999999997</v>
      </c>
      <c r="N246" s="155">
        <f aca="true" t="shared" si="104" ref="N246:N267">E246-H246</f>
        <v>-0.013490000000000002</v>
      </c>
      <c r="O246" s="108"/>
    </row>
    <row r="247" spans="1:15" ht="18.75">
      <c r="A247" s="58">
        <v>2</v>
      </c>
      <c r="B247" s="64" t="s">
        <v>78</v>
      </c>
      <c r="C247" s="59"/>
      <c r="D247" s="60">
        <f>AVERAGE(F247:J247)</f>
        <v>0</v>
      </c>
      <c r="E247" s="59"/>
      <c r="F247" s="59"/>
      <c r="G247" s="59"/>
      <c r="H247" s="59">
        <v>0</v>
      </c>
      <c r="I247" s="59">
        <v>0</v>
      </c>
      <c r="J247" s="59">
        <v>0</v>
      </c>
      <c r="K247" s="61">
        <v>0</v>
      </c>
      <c r="L247" s="61">
        <f t="shared" si="102"/>
        <v>0</v>
      </c>
      <c r="M247" s="61">
        <f t="shared" si="103"/>
        <v>0</v>
      </c>
      <c r="N247" s="61">
        <f t="shared" si="104"/>
        <v>0</v>
      </c>
      <c r="O247" s="108"/>
    </row>
    <row r="248" spans="1:15" ht="18.75">
      <c r="A248" s="63">
        <v>3</v>
      </c>
      <c r="B248" s="69" t="s">
        <v>43</v>
      </c>
      <c r="C248" s="65"/>
      <c r="D248" s="60">
        <f aca="true" t="shared" si="105" ref="D248:D274">AVERAGE(F248:J248)</f>
        <v>0.073</v>
      </c>
      <c r="E248" s="59">
        <v>0.06</v>
      </c>
      <c r="F248" s="59">
        <v>0.071</v>
      </c>
      <c r="G248" s="59">
        <v>0.074</v>
      </c>
      <c r="H248" s="59">
        <v>0.1</v>
      </c>
      <c r="I248" s="59">
        <v>0.06</v>
      </c>
      <c r="J248" s="59">
        <v>0.06</v>
      </c>
      <c r="K248" s="67">
        <v>0</v>
      </c>
      <c r="L248" s="67">
        <f t="shared" si="102"/>
        <v>-0.010999999999999996</v>
      </c>
      <c r="M248" s="67">
        <f t="shared" si="103"/>
        <v>-0.013999999999999999</v>
      </c>
      <c r="N248" s="67">
        <f t="shared" si="104"/>
        <v>-0.04000000000000001</v>
      </c>
      <c r="O248" s="66"/>
    </row>
    <row r="249" spans="1:15" ht="18.75">
      <c r="A249" s="58">
        <v>4</v>
      </c>
      <c r="B249" s="69" t="s">
        <v>44</v>
      </c>
      <c r="C249" s="60"/>
      <c r="D249" s="60">
        <f t="shared" si="105"/>
        <v>0</v>
      </c>
      <c r="E249" s="59"/>
      <c r="F249" s="59"/>
      <c r="G249" s="59"/>
      <c r="H249" s="59">
        <v>0</v>
      </c>
      <c r="I249" s="59">
        <v>0</v>
      </c>
      <c r="J249" s="59">
        <v>0</v>
      </c>
      <c r="K249" s="67">
        <v>0</v>
      </c>
      <c r="L249" s="67">
        <f t="shared" si="102"/>
        <v>0</v>
      </c>
      <c r="M249" s="67">
        <f t="shared" si="103"/>
        <v>0</v>
      </c>
      <c r="N249" s="67">
        <f t="shared" si="104"/>
        <v>0</v>
      </c>
      <c r="O249" s="109"/>
    </row>
    <row r="250" spans="1:15" ht="18.75">
      <c r="A250" s="63">
        <v>5</v>
      </c>
      <c r="B250" s="69" t="s">
        <v>79</v>
      </c>
      <c r="C250" s="60"/>
      <c r="D250" s="60">
        <f t="shared" si="105"/>
        <v>0.027100000000000003</v>
      </c>
      <c r="E250" s="59">
        <v>0.002</v>
      </c>
      <c r="F250" s="59">
        <v>0.0245</v>
      </c>
      <c r="G250" s="59">
        <v>0.006</v>
      </c>
      <c r="H250" s="59">
        <v>0.05</v>
      </c>
      <c r="I250" s="59">
        <v>0.02</v>
      </c>
      <c r="J250" s="59">
        <v>0.035</v>
      </c>
      <c r="K250" s="67">
        <v>0.01</v>
      </c>
      <c r="L250" s="67">
        <f t="shared" si="102"/>
        <v>-0.0225</v>
      </c>
      <c r="M250" s="67">
        <f t="shared" si="103"/>
        <v>-0.004</v>
      </c>
      <c r="N250" s="67">
        <f t="shared" si="104"/>
        <v>-0.048</v>
      </c>
      <c r="O250" s="109"/>
    </row>
    <row r="251" spans="1:15" ht="18.75">
      <c r="A251" s="58">
        <v>6</v>
      </c>
      <c r="B251" s="69" t="s">
        <v>46</v>
      </c>
      <c r="C251" s="60"/>
      <c r="D251" s="60">
        <f t="shared" si="105"/>
        <v>0.018779999999999998</v>
      </c>
      <c r="E251" s="59">
        <v>0.02142</v>
      </c>
      <c r="F251" s="59">
        <v>0.00334</v>
      </c>
      <c r="G251" s="59">
        <v>0.00953</v>
      </c>
      <c r="H251" s="59">
        <v>0.0358</v>
      </c>
      <c r="I251" s="59">
        <v>0.01723</v>
      </c>
      <c r="J251" s="59">
        <v>0.028</v>
      </c>
      <c r="K251" s="67">
        <v>0.09</v>
      </c>
      <c r="L251" s="67">
        <f t="shared" si="102"/>
        <v>0.018080000000000002</v>
      </c>
      <c r="M251" s="67">
        <f t="shared" si="103"/>
        <v>0.011890000000000001</v>
      </c>
      <c r="N251" s="67">
        <f t="shared" si="104"/>
        <v>-0.014379999999999997</v>
      </c>
      <c r="O251" s="109"/>
    </row>
    <row r="252" spans="1:15" ht="18.75">
      <c r="A252" s="63">
        <v>7</v>
      </c>
      <c r="B252" s="69" t="s">
        <v>47</v>
      </c>
      <c r="C252" s="60"/>
      <c r="D252" s="60">
        <f t="shared" si="105"/>
        <v>0</v>
      </c>
      <c r="E252" s="59"/>
      <c r="F252" s="59"/>
      <c r="G252" s="59"/>
      <c r="H252" s="59">
        <v>0</v>
      </c>
      <c r="I252" s="59">
        <v>0</v>
      </c>
      <c r="J252" s="59">
        <v>0</v>
      </c>
      <c r="K252" s="67">
        <v>0</v>
      </c>
      <c r="L252" s="67">
        <f t="shared" si="102"/>
        <v>0</v>
      </c>
      <c r="M252" s="67">
        <f t="shared" si="103"/>
        <v>0</v>
      </c>
      <c r="N252" s="67">
        <f t="shared" si="104"/>
        <v>0</v>
      </c>
      <c r="O252" s="109"/>
    </row>
    <row r="253" spans="1:15" ht="18.75">
      <c r="A253" s="58">
        <v>8</v>
      </c>
      <c r="B253" s="69" t="s">
        <v>48</v>
      </c>
      <c r="C253" s="60"/>
      <c r="D253" s="60">
        <f t="shared" si="105"/>
        <v>0</v>
      </c>
      <c r="E253" s="59"/>
      <c r="F253" s="59"/>
      <c r="G253" s="59"/>
      <c r="H253" s="59">
        <v>0</v>
      </c>
      <c r="I253" s="59">
        <v>0</v>
      </c>
      <c r="J253" s="59">
        <v>0</v>
      </c>
      <c r="K253" s="67">
        <v>0</v>
      </c>
      <c r="L253" s="67">
        <f t="shared" si="102"/>
        <v>0</v>
      </c>
      <c r="M253" s="67">
        <f t="shared" si="103"/>
        <v>0</v>
      </c>
      <c r="N253" s="67">
        <f t="shared" si="104"/>
        <v>0</v>
      </c>
      <c r="O253" s="109"/>
    </row>
    <row r="254" spans="1:15" ht="18.75">
      <c r="A254" s="63">
        <v>9</v>
      </c>
      <c r="B254" s="69" t="s">
        <v>91</v>
      </c>
      <c r="C254" s="60"/>
      <c r="D254" s="60">
        <f t="shared" si="105"/>
        <v>0</v>
      </c>
      <c r="E254" s="59"/>
      <c r="F254" s="59"/>
      <c r="G254" s="59"/>
      <c r="H254" s="59">
        <v>0</v>
      </c>
      <c r="I254" s="59">
        <v>0</v>
      </c>
      <c r="J254" s="59">
        <v>0</v>
      </c>
      <c r="K254" s="67">
        <v>0</v>
      </c>
      <c r="L254" s="67">
        <f t="shared" si="102"/>
        <v>0</v>
      </c>
      <c r="M254" s="67">
        <f t="shared" si="103"/>
        <v>0</v>
      </c>
      <c r="N254" s="67">
        <f t="shared" si="104"/>
        <v>0</v>
      </c>
      <c r="O254" s="109"/>
    </row>
    <row r="255" spans="1:15" ht="18.75">
      <c r="A255" s="58">
        <v>10</v>
      </c>
      <c r="B255" s="69" t="s">
        <v>50</v>
      </c>
      <c r="C255" s="60"/>
      <c r="D255" s="60">
        <f t="shared" si="105"/>
        <v>0</v>
      </c>
      <c r="E255" s="59"/>
      <c r="F255" s="59"/>
      <c r="G255" s="59"/>
      <c r="H255" s="59">
        <v>0</v>
      </c>
      <c r="I255" s="59">
        <v>0</v>
      </c>
      <c r="J255" s="59">
        <v>0</v>
      </c>
      <c r="K255" s="67">
        <v>0</v>
      </c>
      <c r="L255" s="67">
        <f t="shared" si="102"/>
        <v>0</v>
      </c>
      <c r="M255" s="67">
        <f t="shared" si="103"/>
        <v>0</v>
      </c>
      <c r="N255" s="67">
        <f t="shared" si="104"/>
        <v>0</v>
      </c>
      <c r="O255" s="109"/>
    </row>
    <row r="256" spans="1:15" ht="18.75">
      <c r="A256" s="63">
        <v>11</v>
      </c>
      <c r="B256" s="69" t="s">
        <v>51</v>
      </c>
      <c r="C256" s="60"/>
      <c r="D256" s="60">
        <f t="shared" si="105"/>
        <v>0.02075</v>
      </c>
      <c r="E256" s="59">
        <v>0.06</v>
      </c>
      <c r="F256" s="59">
        <v>0.07</v>
      </c>
      <c r="G256" s="59"/>
      <c r="H256" s="59">
        <v>0</v>
      </c>
      <c r="I256" s="59">
        <v>0.01</v>
      </c>
      <c r="J256" s="59">
        <v>0.003</v>
      </c>
      <c r="K256" s="67">
        <v>0</v>
      </c>
      <c r="L256" s="67">
        <f t="shared" si="102"/>
        <v>-0.010000000000000009</v>
      </c>
      <c r="M256" s="67">
        <f t="shared" si="103"/>
        <v>0.06</v>
      </c>
      <c r="N256" s="67">
        <f t="shared" si="104"/>
        <v>0.06</v>
      </c>
      <c r="O256" s="109"/>
    </row>
    <row r="257" spans="1:15" ht="18.75">
      <c r="A257" s="58">
        <v>12</v>
      </c>
      <c r="B257" s="69" t="s">
        <v>92</v>
      </c>
      <c r="C257" s="60"/>
      <c r="D257" s="60">
        <f t="shared" si="105"/>
        <v>0</v>
      </c>
      <c r="E257" s="59"/>
      <c r="F257" s="59"/>
      <c r="G257" s="59"/>
      <c r="H257" s="59">
        <v>0</v>
      </c>
      <c r="I257" s="59">
        <v>0</v>
      </c>
      <c r="J257" s="59">
        <v>0</v>
      </c>
      <c r="K257" s="67">
        <v>0</v>
      </c>
      <c r="L257" s="67">
        <f t="shared" si="102"/>
        <v>0</v>
      </c>
      <c r="M257" s="67">
        <f t="shared" si="103"/>
        <v>0</v>
      </c>
      <c r="N257" s="67">
        <f t="shared" si="104"/>
        <v>0</v>
      </c>
      <c r="O257" s="109"/>
    </row>
    <row r="258" spans="1:15" ht="18.75">
      <c r="A258" s="63">
        <v>13</v>
      </c>
      <c r="B258" s="69" t="s">
        <v>52</v>
      </c>
      <c r="C258" s="60"/>
      <c r="D258" s="60">
        <f t="shared" si="105"/>
        <v>0</v>
      </c>
      <c r="E258" s="59"/>
      <c r="F258" s="59"/>
      <c r="G258" s="59"/>
      <c r="H258" s="59">
        <v>0</v>
      </c>
      <c r="I258" s="59">
        <v>0</v>
      </c>
      <c r="J258" s="59">
        <v>0</v>
      </c>
      <c r="K258" s="67">
        <v>0</v>
      </c>
      <c r="L258" s="67">
        <f t="shared" si="102"/>
        <v>0</v>
      </c>
      <c r="M258" s="67">
        <f t="shared" si="103"/>
        <v>0</v>
      </c>
      <c r="N258" s="67">
        <f t="shared" si="104"/>
        <v>0</v>
      </c>
      <c r="O258" s="109"/>
    </row>
    <row r="259" spans="1:15" ht="18.75">
      <c r="A259" s="58">
        <v>14</v>
      </c>
      <c r="B259" s="69" t="s">
        <v>53</v>
      </c>
      <c r="C259" s="60"/>
      <c r="D259" s="60">
        <f t="shared" si="105"/>
        <v>0.049514</v>
      </c>
      <c r="E259" s="59">
        <v>0.21273</v>
      </c>
      <c r="F259" s="59">
        <v>0.13227</v>
      </c>
      <c r="G259" s="59">
        <v>0.1153</v>
      </c>
      <c r="H259" s="59">
        <v>0</v>
      </c>
      <c r="I259" s="59">
        <v>0</v>
      </c>
      <c r="J259" s="59">
        <v>0</v>
      </c>
      <c r="K259" s="67">
        <v>0</v>
      </c>
      <c r="L259" s="67">
        <f t="shared" si="102"/>
        <v>0.08046</v>
      </c>
      <c r="M259" s="67">
        <f t="shared" si="103"/>
        <v>0.09743</v>
      </c>
      <c r="N259" s="67">
        <f t="shared" si="104"/>
        <v>0.21273</v>
      </c>
      <c r="O259" s="109"/>
    </row>
    <row r="260" spans="1:15" ht="18.75">
      <c r="A260" s="58">
        <v>15</v>
      </c>
      <c r="B260" s="69" t="s">
        <v>127</v>
      </c>
      <c r="C260" s="60"/>
      <c r="D260" s="60">
        <f t="shared" si="105"/>
        <v>0.0058</v>
      </c>
      <c r="E260" s="59">
        <v>0.01</v>
      </c>
      <c r="F260" s="59">
        <v>0.015</v>
      </c>
      <c r="G260" s="59">
        <v>0.014</v>
      </c>
      <c r="H260" s="59">
        <v>0</v>
      </c>
      <c r="I260" s="59">
        <v>0</v>
      </c>
      <c r="J260" s="59">
        <v>0</v>
      </c>
      <c r="K260" s="67">
        <v>0</v>
      </c>
      <c r="L260" s="67">
        <f t="shared" si="102"/>
        <v>-0.004999999999999999</v>
      </c>
      <c r="M260" s="67">
        <f t="shared" si="103"/>
        <v>-0.004</v>
      </c>
      <c r="N260" s="67">
        <f t="shared" si="104"/>
        <v>0.01</v>
      </c>
      <c r="O260" s="109"/>
    </row>
    <row r="261" spans="1:15" ht="18.75">
      <c r="A261" s="58">
        <v>16</v>
      </c>
      <c r="B261" s="69" t="s">
        <v>128</v>
      </c>
      <c r="C261" s="60"/>
      <c r="D261" s="60">
        <f aca="true" t="shared" si="106" ref="D261:D266">AVERAGE(F261:J261)</f>
        <v>0.0007340000000000001</v>
      </c>
      <c r="E261" s="59">
        <v>0.002</v>
      </c>
      <c r="F261" s="59">
        <v>0.002</v>
      </c>
      <c r="G261" s="59">
        <v>0.00167</v>
      </c>
      <c r="H261" s="59">
        <v>0</v>
      </c>
      <c r="I261" s="59">
        <v>0</v>
      </c>
      <c r="J261" s="59">
        <v>0</v>
      </c>
      <c r="K261" s="67">
        <v>0</v>
      </c>
      <c r="L261" s="67">
        <f aca="true" t="shared" si="107" ref="L261:L266">E261-F261</f>
        <v>0</v>
      </c>
      <c r="M261" s="67">
        <f aca="true" t="shared" si="108" ref="M261:M266">E261-G261</f>
        <v>0.00033</v>
      </c>
      <c r="N261" s="67">
        <f aca="true" t="shared" si="109" ref="N261:N266">E261-H261</f>
        <v>0.002</v>
      </c>
      <c r="O261" s="109"/>
    </row>
    <row r="262" spans="1:15" ht="18.75">
      <c r="A262" s="58">
        <v>17</v>
      </c>
      <c r="B262" s="69" t="s">
        <v>129</v>
      </c>
      <c r="C262" s="60"/>
      <c r="D262" s="60">
        <f t="shared" si="106"/>
        <v>0</v>
      </c>
      <c r="E262" s="59"/>
      <c r="F262" s="59"/>
      <c r="G262" s="59"/>
      <c r="H262" s="59">
        <v>0</v>
      </c>
      <c r="I262" s="59">
        <v>0</v>
      </c>
      <c r="J262" s="59">
        <v>0</v>
      </c>
      <c r="K262" s="67">
        <v>0</v>
      </c>
      <c r="L262" s="67">
        <f t="shared" si="107"/>
        <v>0</v>
      </c>
      <c r="M262" s="67">
        <f t="shared" si="108"/>
        <v>0</v>
      </c>
      <c r="N262" s="67">
        <f t="shared" si="109"/>
        <v>0</v>
      </c>
      <c r="O262" s="109"/>
    </row>
    <row r="263" spans="1:15" ht="18.75">
      <c r="A263" s="58">
        <v>18</v>
      </c>
      <c r="B263" s="69" t="s">
        <v>130</v>
      </c>
      <c r="C263" s="60"/>
      <c r="D263" s="60">
        <f t="shared" si="106"/>
        <v>0</v>
      </c>
      <c r="E263" s="59"/>
      <c r="F263" s="59"/>
      <c r="G263" s="59"/>
      <c r="H263" s="59">
        <v>0</v>
      </c>
      <c r="I263" s="59">
        <v>0</v>
      </c>
      <c r="J263" s="59">
        <v>0</v>
      </c>
      <c r="K263" s="67">
        <v>0</v>
      </c>
      <c r="L263" s="67">
        <f t="shared" si="107"/>
        <v>0</v>
      </c>
      <c r="M263" s="67">
        <f t="shared" si="108"/>
        <v>0</v>
      </c>
      <c r="N263" s="67">
        <f t="shared" si="109"/>
        <v>0</v>
      </c>
      <c r="O263" s="109"/>
    </row>
    <row r="264" spans="1:15" ht="18.75">
      <c r="A264" s="63">
        <v>19</v>
      </c>
      <c r="B264" s="69" t="s">
        <v>54</v>
      </c>
      <c r="C264" s="60">
        <f>0.02749+0.02682</f>
        <v>0.05431</v>
      </c>
      <c r="D264" s="60">
        <f t="shared" si="106"/>
        <v>0.038605999999999994</v>
      </c>
      <c r="E264" s="59">
        <f>0.01855+0.01274</f>
        <v>0.03129</v>
      </c>
      <c r="F264" s="59">
        <f>0.01539+0.0192</f>
        <v>0.034589999999999996</v>
      </c>
      <c r="G264" s="59">
        <v>0.02739</v>
      </c>
      <c r="H264" s="59">
        <v>0.04249</v>
      </c>
      <c r="I264" s="59">
        <v>0.04456</v>
      </c>
      <c r="J264" s="59">
        <v>0.044</v>
      </c>
      <c r="K264" s="67">
        <v>0.044</v>
      </c>
      <c r="L264" s="67">
        <f t="shared" si="107"/>
        <v>-0.0032999999999999974</v>
      </c>
      <c r="M264" s="67">
        <f t="shared" si="108"/>
        <v>0.0038999999999999972</v>
      </c>
      <c r="N264" s="67">
        <f t="shared" si="109"/>
        <v>-0.011200000000000002</v>
      </c>
      <c r="O264" s="109"/>
    </row>
    <row r="265" spans="1:15" ht="18.75">
      <c r="A265" s="58">
        <v>20</v>
      </c>
      <c r="B265" s="69" t="s">
        <v>55</v>
      </c>
      <c r="C265" s="60"/>
      <c r="D265" s="60">
        <f t="shared" si="106"/>
        <v>0</v>
      </c>
      <c r="E265" s="59"/>
      <c r="F265" s="59"/>
      <c r="G265" s="59"/>
      <c r="H265" s="59">
        <v>0</v>
      </c>
      <c r="I265" s="59">
        <v>0</v>
      </c>
      <c r="J265" s="59">
        <v>0</v>
      </c>
      <c r="K265" s="67">
        <v>0</v>
      </c>
      <c r="L265" s="67">
        <f t="shared" si="107"/>
        <v>0</v>
      </c>
      <c r="M265" s="67">
        <f t="shared" si="108"/>
        <v>0</v>
      </c>
      <c r="N265" s="67">
        <f t="shared" si="109"/>
        <v>0</v>
      </c>
      <c r="O265" s="109"/>
    </row>
    <row r="266" spans="1:15" ht="18.75">
      <c r="A266" s="63">
        <v>21</v>
      </c>
      <c r="B266" s="69" t="s">
        <v>56</v>
      </c>
      <c r="C266" s="60"/>
      <c r="D266" s="60">
        <f t="shared" si="106"/>
        <v>0</v>
      </c>
      <c r="E266" s="59"/>
      <c r="F266" s="59"/>
      <c r="G266" s="59"/>
      <c r="H266" s="59">
        <v>0</v>
      </c>
      <c r="I266" s="59">
        <v>0</v>
      </c>
      <c r="J266" s="59">
        <v>0</v>
      </c>
      <c r="K266" s="67">
        <v>0</v>
      </c>
      <c r="L266" s="67">
        <f t="shared" si="107"/>
        <v>0</v>
      </c>
      <c r="M266" s="67">
        <f t="shared" si="108"/>
        <v>0</v>
      </c>
      <c r="N266" s="67">
        <f t="shared" si="109"/>
        <v>0</v>
      </c>
      <c r="O266" s="109"/>
    </row>
    <row r="267" spans="1:15" ht="18.75">
      <c r="A267" s="158">
        <v>22</v>
      </c>
      <c r="B267" s="69" t="s">
        <v>131</v>
      </c>
      <c r="C267" s="60"/>
      <c r="D267" s="60">
        <f t="shared" si="105"/>
        <v>0</v>
      </c>
      <c r="E267" s="59"/>
      <c r="F267" s="59"/>
      <c r="G267" s="59"/>
      <c r="H267" s="59">
        <v>0</v>
      </c>
      <c r="I267" s="59">
        <v>0</v>
      </c>
      <c r="J267" s="59">
        <v>0</v>
      </c>
      <c r="K267" s="67">
        <v>0</v>
      </c>
      <c r="L267" s="67">
        <f t="shared" si="102"/>
        <v>0</v>
      </c>
      <c r="M267" s="67">
        <f t="shared" si="103"/>
        <v>0</v>
      </c>
      <c r="N267" s="67">
        <f t="shared" si="104"/>
        <v>0</v>
      </c>
      <c r="O267" s="109"/>
    </row>
    <row r="268" spans="1:15" ht="18.75">
      <c r="A268" s="58">
        <v>23</v>
      </c>
      <c r="B268" s="69" t="s">
        <v>57</v>
      </c>
      <c r="C268" s="60"/>
      <c r="D268" s="60">
        <f t="shared" si="105"/>
        <v>0.012406</v>
      </c>
      <c r="E268" s="59">
        <f>0.00811+0.00313</f>
        <v>0.01124</v>
      </c>
      <c r="F268" s="59">
        <v>0.01303</v>
      </c>
      <c r="G268" s="59">
        <v>0.008</v>
      </c>
      <c r="H268" s="59">
        <v>0.01</v>
      </c>
      <c r="I268" s="59">
        <v>0.015</v>
      </c>
      <c r="J268" s="59">
        <v>0.016</v>
      </c>
      <c r="K268" s="67">
        <v>0.005</v>
      </c>
      <c r="L268" s="67">
        <f aca="true" t="shared" si="110" ref="L268:L274">E268-F268</f>
        <v>-0.00179</v>
      </c>
      <c r="M268" s="67">
        <f aca="true" t="shared" si="111" ref="M268:M274">E268-G268</f>
        <v>0.00324</v>
      </c>
      <c r="N268" s="67">
        <f aca="true" t="shared" si="112" ref="N268:N274">E268-H268</f>
        <v>0.0012399999999999998</v>
      </c>
      <c r="O268" s="109"/>
    </row>
    <row r="269" spans="1:15" ht="18.75">
      <c r="A269" s="63">
        <v>24</v>
      </c>
      <c r="B269" s="69" t="s">
        <v>126</v>
      </c>
      <c r="C269" s="60"/>
      <c r="D269" s="60">
        <f t="shared" si="105"/>
        <v>0.031132</v>
      </c>
      <c r="E269" s="59">
        <v>0.02567</v>
      </c>
      <c r="F269" s="59">
        <v>0.04121</v>
      </c>
      <c r="G269" s="59">
        <v>0.03171</v>
      </c>
      <c r="H269" s="59">
        <v>0.02979</v>
      </c>
      <c r="I269" s="59">
        <v>0.03041</v>
      </c>
      <c r="J269" s="59">
        <v>0.02254</v>
      </c>
      <c r="K269" s="67">
        <v>0</v>
      </c>
      <c r="L269" s="67">
        <f t="shared" si="110"/>
        <v>-0.015539999999999998</v>
      </c>
      <c r="M269" s="67">
        <f t="shared" si="111"/>
        <v>-0.006040000000000004</v>
      </c>
      <c r="N269" s="67">
        <f t="shared" si="112"/>
        <v>-0.004120000000000002</v>
      </c>
      <c r="O269" s="109"/>
    </row>
    <row r="270" spans="1:15" ht="18.75">
      <c r="A270" s="158">
        <v>25</v>
      </c>
      <c r="B270" s="69" t="s">
        <v>132</v>
      </c>
      <c r="C270" s="60"/>
      <c r="D270" s="60">
        <f t="shared" si="105"/>
        <v>0.0004</v>
      </c>
      <c r="E270" s="59">
        <v>0.001</v>
      </c>
      <c r="F270" s="59">
        <v>0.001</v>
      </c>
      <c r="G270" s="59">
        <v>0.001</v>
      </c>
      <c r="H270" s="59">
        <v>0</v>
      </c>
      <c r="I270" s="59">
        <v>0</v>
      </c>
      <c r="J270" s="59">
        <v>0</v>
      </c>
      <c r="K270" s="67">
        <v>0</v>
      </c>
      <c r="L270" s="67">
        <f t="shared" si="110"/>
        <v>0</v>
      </c>
      <c r="M270" s="67">
        <f t="shared" si="111"/>
        <v>0</v>
      </c>
      <c r="N270" s="67">
        <f t="shared" si="112"/>
        <v>0.001</v>
      </c>
      <c r="O270" s="109"/>
    </row>
    <row r="271" spans="1:15" ht="18.75">
      <c r="A271" s="58">
        <v>26</v>
      </c>
      <c r="B271" s="69" t="s">
        <v>94</v>
      </c>
      <c r="C271" s="60"/>
      <c r="D271" s="60">
        <f t="shared" si="105"/>
        <v>0</v>
      </c>
      <c r="E271" s="59"/>
      <c r="F271" s="59"/>
      <c r="G271" s="59"/>
      <c r="H271" s="59">
        <v>0</v>
      </c>
      <c r="I271" s="59">
        <v>0</v>
      </c>
      <c r="J271" s="59">
        <v>0</v>
      </c>
      <c r="K271" s="67">
        <v>0</v>
      </c>
      <c r="L271" s="67">
        <f t="shared" si="110"/>
        <v>0</v>
      </c>
      <c r="M271" s="67">
        <f t="shared" si="111"/>
        <v>0</v>
      </c>
      <c r="N271" s="67">
        <f t="shared" si="112"/>
        <v>0</v>
      </c>
      <c r="O271" s="109"/>
    </row>
    <row r="272" spans="1:15" ht="18.75">
      <c r="A272" s="63">
        <v>27</v>
      </c>
      <c r="B272" s="69" t="s">
        <v>60</v>
      </c>
      <c r="C272" s="60"/>
      <c r="D272" s="60">
        <f t="shared" si="105"/>
        <v>0</v>
      </c>
      <c r="E272" s="59"/>
      <c r="F272" s="59"/>
      <c r="G272" s="59"/>
      <c r="H272" s="59">
        <v>0</v>
      </c>
      <c r="I272" s="59">
        <v>0</v>
      </c>
      <c r="J272" s="59">
        <v>0</v>
      </c>
      <c r="K272" s="67">
        <v>0</v>
      </c>
      <c r="L272" s="67">
        <f t="shared" si="110"/>
        <v>0</v>
      </c>
      <c r="M272" s="67">
        <f t="shared" si="111"/>
        <v>0</v>
      </c>
      <c r="N272" s="67">
        <f t="shared" si="112"/>
        <v>0</v>
      </c>
      <c r="O272" s="109"/>
    </row>
    <row r="273" spans="1:15" ht="18.75">
      <c r="A273" s="58">
        <v>28</v>
      </c>
      <c r="B273" s="69" t="s">
        <v>95</v>
      </c>
      <c r="C273" s="60"/>
      <c r="D273" s="60">
        <f t="shared" si="105"/>
        <v>0.015</v>
      </c>
      <c r="E273" s="59">
        <v>0.018</v>
      </c>
      <c r="F273" s="59">
        <v>0.015</v>
      </c>
      <c r="G273" s="59">
        <v>0.011</v>
      </c>
      <c r="H273" s="59">
        <v>0.01</v>
      </c>
      <c r="I273" s="59">
        <v>0.02</v>
      </c>
      <c r="J273" s="59">
        <v>0.019</v>
      </c>
      <c r="K273" s="67">
        <v>0.02</v>
      </c>
      <c r="L273" s="67">
        <f t="shared" si="110"/>
        <v>0.002999999999999999</v>
      </c>
      <c r="M273" s="67">
        <f t="shared" si="111"/>
        <v>0.006999999999999999</v>
      </c>
      <c r="N273" s="67">
        <f t="shared" si="112"/>
        <v>0.007999999999999998</v>
      </c>
      <c r="O273" s="109"/>
    </row>
    <row r="274" spans="1:15" ht="19.5" thickBot="1">
      <c r="A274" s="63">
        <v>29</v>
      </c>
      <c r="B274" s="86" t="s">
        <v>96</v>
      </c>
      <c r="C274" s="110"/>
      <c r="D274" s="60">
        <f t="shared" si="105"/>
        <v>0</v>
      </c>
      <c r="E274" s="59"/>
      <c r="F274" s="59"/>
      <c r="G274" s="59"/>
      <c r="H274" s="59">
        <v>0</v>
      </c>
      <c r="I274" s="59">
        <v>0</v>
      </c>
      <c r="J274" s="59">
        <v>0</v>
      </c>
      <c r="K274" s="88">
        <v>0</v>
      </c>
      <c r="L274" s="88">
        <f t="shared" si="110"/>
        <v>0</v>
      </c>
      <c r="M274" s="88">
        <f t="shared" si="111"/>
        <v>0</v>
      </c>
      <c r="N274" s="88">
        <f t="shared" si="112"/>
        <v>0</v>
      </c>
      <c r="O274" s="111"/>
    </row>
    <row r="275" spans="1:15" ht="16.5" thickBot="1">
      <c r="A275" s="219" t="s">
        <v>97</v>
      </c>
      <c r="B275" s="219"/>
      <c r="C275" s="90">
        <f>SUM(C246:C274)</f>
        <v>0.10630999999999999</v>
      </c>
      <c r="D275" s="90">
        <f aca="true" t="shared" si="113" ref="D275:N275">SUM(D246:D274)</f>
        <v>0.34776799999999997</v>
      </c>
      <c r="E275" s="90">
        <f t="shared" si="113"/>
        <v>0.4958699999999999</v>
      </c>
      <c r="F275" s="90">
        <f t="shared" si="113"/>
        <v>0.46330000000000005</v>
      </c>
      <c r="G275" s="90">
        <f t="shared" si="113"/>
        <v>0.3389200000000001</v>
      </c>
      <c r="H275" s="90">
        <f t="shared" si="113"/>
        <v>0.33209</v>
      </c>
      <c r="I275" s="90">
        <f t="shared" si="113"/>
        <v>0.29124</v>
      </c>
      <c r="J275" s="90">
        <f t="shared" si="113"/>
        <v>0.29254</v>
      </c>
      <c r="K275" s="90">
        <f t="shared" si="113"/>
        <v>0.22999999999999995</v>
      </c>
      <c r="L275" s="90">
        <f t="shared" si="113"/>
        <v>0.03257</v>
      </c>
      <c r="M275" s="90">
        <f t="shared" si="113"/>
        <v>0.15694999999999998</v>
      </c>
      <c r="N275" s="90">
        <f t="shared" si="113"/>
        <v>0.16378</v>
      </c>
      <c r="O275" s="57"/>
    </row>
    <row r="276" spans="1:12" ht="18.75">
      <c r="A276" s="91" t="s">
        <v>100</v>
      </c>
      <c r="B276" s="91"/>
      <c r="C276" s="91"/>
      <c r="D276" s="91"/>
      <c r="E276" s="91"/>
      <c r="F276" s="91"/>
      <c r="G276" s="91" t="s">
        <v>98</v>
      </c>
      <c r="H276" s="91"/>
      <c r="I276" s="91"/>
      <c r="J276" s="91"/>
      <c r="K276" s="91"/>
      <c r="L276" s="91"/>
    </row>
    <row r="277" spans="1:12" ht="18.75">
      <c r="A277" s="91" t="s">
        <v>155</v>
      </c>
      <c r="B277" s="91"/>
      <c r="C277" s="91"/>
      <c r="D277" s="91"/>
      <c r="E277" s="91"/>
      <c r="F277" s="91"/>
      <c r="G277" s="91"/>
      <c r="H277" s="91"/>
      <c r="I277" s="91"/>
      <c r="J277" s="91"/>
      <c r="K277" s="91"/>
      <c r="L277" s="91"/>
    </row>
    <row r="278" spans="1:12" ht="18.75">
      <c r="A278" s="91"/>
      <c r="B278" s="91"/>
      <c r="C278" s="91"/>
      <c r="D278" s="91"/>
      <c r="E278" s="91"/>
      <c r="F278" s="91"/>
      <c r="G278" s="91"/>
      <c r="H278" s="91"/>
      <c r="I278" s="91"/>
      <c r="J278" s="91"/>
      <c r="K278" s="91"/>
      <c r="L278" s="91"/>
    </row>
    <row r="279" spans="1:12" ht="18.75">
      <c r="A279" s="91"/>
      <c r="B279" s="91"/>
      <c r="C279" s="91"/>
      <c r="D279" s="91"/>
      <c r="E279" s="91"/>
      <c r="F279" s="91"/>
      <c r="G279" s="91"/>
      <c r="H279" s="91"/>
      <c r="I279" s="91"/>
      <c r="J279" s="91"/>
      <c r="K279" s="91"/>
      <c r="L279" s="91"/>
    </row>
    <row r="280" spans="1:15" ht="14.25">
      <c r="A280" s="191" t="str">
        <f>$A$2</f>
        <v>2. CONSOLIDATED WEEKLY CROP WEATHER PROSPECTS REPORT IN RESPECT OF RABI OILSEEDS  WEEK ENDING 19th JANUARY, 2023   </v>
      </c>
      <c r="B280" s="191"/>
      <c r="C280" s="191"/>
      <c r="D280" s="191"/>
      <c r="E280" s="191"/>
      <c r="F280" s="191"/>
      <c r="G280" s="191"/>
      <c r="H280" s="191"/>
      <c r="I280" s="191"/>
      <c r="J280" s="191"/>
      <c r="K280" s="191"/>
      <c r="L280" s="191"/>
      <c r="M280" s="191"/>
      <c r="N280" s="191"/>
      <c r="O280" s="191"/>
    </row>
    <row r="281" spans="2:15" ht="17.25" thickBot="1">
      <c r="B281" s="52" t="s">
        <v>108</v>
      </c>
      <c r="K281" s="92"/>
      <c r="M281" s="192" t="s">
        <v>69</v>
      </c>
      <c r="N281" s="192"/>
      <c r="O281" s="192"/>
    </row>
    <row r="282" spans="1:15" ht="15.75" customHeight="1" thickBot="1">
      <c r="A282" s="193" t="s">
        <v>70</v>
      </c>
      <c r="B282" s="194" t="s">
        <v>71</v>
      </c>
      <c r="C282" s="193" t="s">
        <v>72</v>
      </c>
      <c r="D282" s="195" t="s">
        <v>73</v>
      </c>
      <c r="E282" s="194" t="s">
        <v>74</v>
      </c>
      <c r="F282" s="194"/>
      <c r="G282" s="194"/>
      <c r="H282" s="194"/>
      <c r="I282" s="194"/>
      <c r="J282" s="194"/>
      <c r="K282" s="194" t="s">
        <v>149</v>
      </c>
      <c r="L282" s="194"/>
      <c r="M282" s="194"/>
      <c r="N282" s="194"/>
      <c r="O282" s="193" t="s">
        <v>75</v>
      </c>
    </row>
    <row r="283" spans="1:15" ht="42.75" customHeight="1" thickBot="1">
      <c r="A283" s="193"/>
      <c r="B283" s="194"/>
      <c r="C283" s="193"/>
      <c r="D283" s="195"/>
      <c r="E283" s="54" t="s">
        <v>148</v>
      </c>
      <c r="F283" s="54" t="s">
        <v>145</v>
      </c>
      <c r="G283" s="54" t="s">
        <v>125</v>
      </c>
      <c r="H283" s="54" t="s">
        <v>123</v>
      </c>
      <c r="I283" s="54" t="s">
        <v>121</v>
      </c>
      <c r="J283" s="54" t="s">
        <v>120</v>
      </c>
      <c r="K283" s="55" t="s">
        <v>76</v>
      </c>
      <c r="L283" s="54" t="s">
        <v>145</v>
      </c>
      <c r="M283" s="54" t="s">
        <v>125</v>
      </c>
      <c r="N283" s="54" t="s">
        <v>123</v>
      </c>
      <c r="O283" s="193"/>
    </row>
    <row r="284" spans="1:15" ht="16.5" thickBot="1">
      <c r="A284" s="57">
        <v>1</v>
      </c>
      <c r="B284" s="57">
        <v>2</v>
      </c>
      <c r="C284" s="57">
        <v>3</v>
      </c>
      <c r="D284" s="57">
        <v>4</v>
      </c>
      <c r="E284" s="57">
        <v>5</v>
      </c>
      <c r="F284" s="57">
        <v>6</v>
      </c>
      <c r="G284" s="57">
        <v>7</v>
      </c>
      <c r="H284" s="57">
        <v>8</v>
      </c>
      <c r="I284" s="57">
        <v>9</v>
      </c>
      <c r="J284" s="57">
        <v>10</v>
      </c>
      <c r="K284" s="57">
        <v>11</v>
      </c>
      <c r="L284" s="57">
        <v>12</v>
      </c>
      <c r="M284" s="57">
        <v>13</v>
      </c>
      <c r="N284" s="57">
        <v>14</v>
      </c>
      <c r="O284" s="57">
        <v>15</v>
      </c>
    </row>
    <row r="285" spans="1:17" ht="18" customHeight="1">
      <c r="A285" s="150">
        <v>1</v>
      </c>
      <c r="B285" s="151" t="s">
        <v>77</v>
      </c>
      <c r="C285" s="152">
        <f aca="true" t="shared" si="114" ref="C285:J286">C7+C50+C89+C128+C165+C206+C246</f>
        <v>1.36564</v>
      </c>
      <c r="D285" s="152">
        <f t="shared" si="114"/>
        <v>0.8403126666666667</v>
      </c>
      <c r="E285" s="152">
        <f t="shared" si="114"/>
        <v>0.8578600000000001</v>
      </c>
      <c r="F285" s="152">
        <f t="shared" si="114"/>
        <v>0.8003</v>
      </c>
      <c r="G285" s="152">
        <f t="shared" si="114"/>
        <v>0.7510200000000001</v>
      </c>
      <c r="H285" s="152">
        <f t="shared" si="114"/>
        <v>0.8853</v>
      </c>
      <c r="I285" s="152">
        <f t="shared" si="114"/>
        <v>0.8136099999999998</v>
      </c>
      <c r="J285" s="152">
        <f t="shared" si="114"/>
        <v>0.95</v>
      </c>
      <c r="K285" s="155">
        <f>E285-D285</f>
        <v>0.01754733333333336</v>
      </c>
      <c r="L285" s="155">
        <f>E285-F285</f>
        <v>0.057560000000000056</v>
      </c>
      <c r="M285" s="155">
        <f>E285-G285</f>
        <v>0.10683999999999994</v>
      </c>
      <c r="N285" s="155">
        <f>E285-H285</f>
        <v>-0.02743999999999991</v>
      </c>
      <c r="O285" s="153"/>
      <c r="P285"/>
      <c r="Q285" s="148"/>
    </row>
    <row r="286" spans="1:17" ht="18" customHeight="1">
      <c r="A286" s="58">
        <v>2</v>
      </c>
      <c r="B286" s="64" t="s">
        <v>78</v>
      </c>
      <c r="C286" s="60">
        <f t="shared" si="114"/>
        <v>0.285</v>
      </c>
      <c r="D286" s="60">
        <f t="shared" si="114"/>
        <v>0.2781853333333334</v>
      </c>
      <c r="E286" s="59">
        <f t="shared" si="114"/>
        <v>0.2855</v>
      </c>
      <c r="F286" s="59">
        <f t="shared" si="114"/>
        <v>0.282</v>
      </c>
      <c r="G286" s="59">
        <f t="shared" si="114"/>
        <v>0.2814</v>
      </c>
      <c r="H286" s="59">
        <f t="shared" si="114"/>
        <v>0.28286</v>
      </c>
      <c r="I286" s="59">
        <f t="shared" si="114"/>
        <v>0.262</v>
      </c>
      <c r="J286" s="59">
        <f t="shared" si="114"/>
        <v>0.28200000000000003</v>
      </c>
      <c r="K286" s="61">
        <f>E286-D286</f>
        <v>0.0073146666666665805</v>
      </c>
      <c r="L286" s="61">
        <f>E286-F286</f>
        <v>0.003500000000000003</v>
      </c>
      <c r="M286" s="61">
        <f>E286-G286</f>
        <v>0.0040999999999999925</v>
      </c>
      <c r="N286" s="61">
        <f>E286-H286</f>
        <v>0.0026399999999999757</v>
      </c>
      <c r="O286" s="62"/>
      <c r="P286"/>
      <c r="Q286" s="148"/>
    </row>
    <row r="287" spans="1:17" s="56" customFormat="1" ht="18" customHeight="1">
      <c r="A287" s="63">
        <v>3</v>
      </c>
      <c r="B287" s="69" t="s">
        <v>43</v>
      </c>
      <c r="C287" s="60">
        <f aca="true" t="shared" si="115" ref="C287:C304">C9+C52+C91+C130+C167+C208+C248</f>
        <v>2.9368000000000003</v>
      </c>
      <c r="D287" s="60">
        <f aca="true" t="shared" si="116" ref="D287:J287">D9+D52+D91+D130+D167+D208+D248</f>
        <v>3.1242</v>
      </c>
      <c r="E287" s="59">
        <f t="shared" si="116"/>
        <v>3.4539999999999997</v>
      </c>
      <c r="F287" s="59">
        <f t="shared" si="116"/>
        <v>3.333</v>
      </c>
      <c r="G287" s="59">
        <f t="shared" si="116"/>
        <v>3.304</v>
      </c>
      <c r="H287" s="59">
        <f t="shared" si="116"/>
        <v>2.944</v>
      </c>
      <c r="I287" s="59">
        <f t="shared" si="116"/>
        <v>3.0100000000000002</v>
      </c>
      <c r="J287" s="59">
        <f t="shared" si="116"/>
        <v>3.0300000000000002</v>
      </c>
      <c r="K287" s="61">
        <f aca="true" t="shared" si="117" ref="K287:K313">E287-D287</f>
        <v>0.32979999999999965</v>
      </c>
      <c r="L287" s="61">
        <f aca="true" t="shared" si="118" ref="L287:L313">E287-F287</f>
        <v>0.12099999999999955</v>
      </c>
      <c r="M287" s="61">
        <f aca="true" t="shared" si="119" ref="M287:M313">E287-G287</f>
        <v>0.1499999999999999</v>
      </c>
      <c r="N287" s="61">
        <f aca="true" t="shared" si="120" ref="N287:N313">E287-H287</f>
        <v>0.5099999999999998</v>
      </c>
      <c r="O287" s="68"/>
      <c r="P287"/>
      <c r="Q287" s="148"/>
    </row>
    <row r="288" spans="1:17" ht="18" customHeight="1">
      <c r="A288" s="58">
        <v>4</v>
      </c>
      <c r="B288" s="69" t="s">
        <v>44</v>
      </c>
      <c r="C288" s="60">
        <f t="shared" si="115"/>
        <v>0.955</v>
      </c>
      <c r="D288" s="60">
        <f aca="true" t="shared" si="121" ref="D288:J288">D10+D53+D92+D131+D168+D209+D249</f>
        <v>1.782</v>
      </c>
      <c r="E288" s="59">
        <f t="shared" si="121"/>
        <v>2.0580000000000003</v>
      </c>
      <c r="F288" s="59">
        <f t="shared" si="121"/>
        <v>1.75</v>
      </c>
      <c r="G288" s="59">
        <f t="shared" si="121"/>
        <v>1.87</v>
      </c>
      <c r="H288" s="59">
        <f t="shared" si="121"/>
        <v>1.79</v>
      </c>
      <c r="I288" s="59">
        <f t="shared" si="121"/>
        <v>1.7799999999999998</v>
      </c>
      <c r="J288" s="59">
        <f t="shared" si="121"/>
        <v>1.7200000000000002</v>
      </c>
      <c r="K288" s="61">
        <f t="shared" si="117"/>
        <v>0.27600000000000025</v>
      </c>
      <c r="L288" s="61">
        <f t="shared" si="118"/>
        <v>0.3080000000000003</v>
      </c>
      <c r="M288" s="61">
        <f t="shared" si="119"/>
        <v>0.18800000000000017</v>
      </c>
      <c r="N288" s="61">
        <f t="shared" si="120"/>
        <v>0.26800000000000024</v>
      </c>
      <c r="O288" s="70"/>
      <c r="P288"/>
      <c r="Q288" s="148"/>
    </row>
    <row r="289" spans="1:17" ht="18" customHeight="1">
      <c r="A289" s="63">
        <v>5</v>
      </c>
      <c r="B289" s="69" t="s">
        <v>79</v>
      </c>
      <c r="C289" s="60">
        <f t="shared" si="115"/>
        <v>0.6318</v>
      </c>
      <c r="D289" s="60">
        <f aca="true" t="shared" si="122" ref="D289:J289">D11+D54+D93+D132+D169+D210+D250</f>
        <v>2.1057999999999995</v>
      </c>
      <c r="E289" s="59">
        <f t="shared" si="122"/>
        <v>2.5249999999999995</v>
      </c>
      <c r="F289" s="59">
        <f t="shared" si="122"/>
        <v>1.9072</v>
      </c>
      <c r="G289" s="59">
        <f t="shared" si="122"/>
        <v>2.0643999999999996</v>
      </c>
      <c r="H289" s="59">
        <f t="shared" si="122"/>
        <v>2.166</v>
      </c>
      <c r="I289" s="59">
        <f t="shared" si="122"/>
        <v>2.1134</v>
      </c>
      <c r="J289" s="59">
        <f t="shared" si="122"/>
        <v>2.2780000000000005</v>
      </c>
      <c r="K289" s="61">
        <f t="shared" si="117"/>
        <v>0.4192</v>
      </c>
      <c r="L289" s="61">
        <f t="shared" si="118"/>
        <v>0.6177999999999995</v>
      </c>
      <c r="M289" s="61">
        <f t="shared" si="119"/>
        <v>0.4605999999999999</v>
      </c>
      <c r="N289" s="61">
        <f t="shared" si="120"/>
        <v>0.35899999999999954</v>
      </c>
      <c r="O289" s="70"/>
      <c r="P289"/>
      <c r="Q289" s="149"/>
    </row>
    <row r="290" spans="1:17" ht="18" customHeight="1">
      <c r="A290" s="58">
        <v>6</v>
      </c>
      <c r="B290" s="69" t="s">
        <v>46</v>
      </c>
      <c r="C290" s="60">
        <f t="shared" si="115"/>
        <v>2.5691</v>
      </c>
      <c r="D290" s="60">
        <f aca="true" t="shared" si="123" ref="D290:J290">D12+D55+D94+D133+D170+D211+D251</f>
        <v>2.3068839999999997</v>
      </c>
      <c r="E290" s="59">
        <f t="shared" si="123"/>
        <v>3.07356</v>
      </c>
      <c r="F290" s="59">
        <f t="shared" si="123"/>
        <v>3.4066300000000003</v>
      </c>
      <c r="G290" s="59">
        <f t="shared" si="123"/>
        <v>2.1557</v>
      </c>
      <c r="H290" s="59">
        <f t="shared" si="123"/>
        <v>1.75837</v>
      </c>
      <c r="I290" s="59">
        <f t="shared" si="123"/>
        <v>1.9697200000000001</v>
      </c>
      <c r="J290" s="59">
        <f t="shared" si="123"/>
        <v>2.244</v>
      </c>
      <c r="K290" s="61">
        <f t="shared" si="117"/>
        <v>0.7666760000000004</v>
      </c>
      <c r="L290" s="61">
        <f t="shared" si="118"/>
        <v>-0.3330700000000002</v>
      </c>
      <c r="M290" s="61">
        <f t="shared" si="119"/>
        <v>0.9178600000000001</v>
      </c>
      <c r="N290" s="61">
        <f t="shared" si="120"/>
        <v>1.31519</v>
      </c>
      <c r="O290" s="70"/>
      <c r="P290"/>
      <c r="Q290" s="148"/>
    </row>
    <row r="291" spans="1:17" ht="18" customHeight="1">
      <c r="A291" s="63">
        <v>7</v>
      </c>
      <c r="B291" s="69" t="s">
        <v>47</v>
      </c>
      <c r="C291" s="60">
        <f t="shared" si="115"/>
        <v>6.0036</v>
      </c>
      <c r="D291" s="60">
        <f aca="true" t="shared" si="124" ref="D291:J291">D13+D56+D95+D134+D171+D212+D252</f>
        <v>6.13252</v>
      </c>
      <c r="E291" s="59">
        <f t="shared" si="124"/>
        <v>7.3234</v>
      </c>
      <c r="F291" s="59">
        <f t="shared" si="124"/>
        <v>7.5626</v>
      </c>
      <c r="G291" s="59">
        <f t="shared" si="124"/>
        <v>6.1</v>
      </c>
      <c r="H291" s="59">
        <f t="shared" si="124"/>
        <v>5.62</v>
      </c>
      <c r="I291" s="59">
        <f t="shared" si="124"/>
        <v>5.51</v>
      </c>
      <c r="J291" s="59">
        <f t="shared" si="124"/>
        <v>5.87</v>
      </c>
      <c r="K291" s="61">
        <f t="shared" si="117"/>
        <v>1.19088</v>
      </c>
      <c r="L291" s="61">
        <f t="shared" si="118"/>
        <v>-0.2391999999999994</v>
      </c>
      <c r="M291" s="61">
        <f t="shared" si="119"/>
        <v>1.2234000000000007</v>
      </c>
      <c r="N291" s="61">
        <f t="shared" si="120"/>
        <v>1.7034000000000002</v>
      </c>
      <c r="O291" s="70"/>
      <c r="P291"/>
      <c r="Q291" s="148"/>
    </row>
    <row r="292" spans="1:17" ht="18" customHeight="1">
      <c r="A292" s="58">
        <v>8</v>
      </c>
      <c r="B292" s="69" t="s">
        <v>48</v>
      </c>
      <c r="C292" s="60">
        <f t="shared" si="115"/>
        <v>0.09200000000000001</v>
      </c>
      <c r="D292" s="60">
        <f aca="true" t="shared" si="125" ref="D292:J292">D14+D57+D96+D135+D172+D213+D253</f>
        <v>0.062805</v>
      </c>
      <c r="E292" s="59">
        <f t="shared" si="125"/>
        <v>0</v>
      </c>
      <c r="F292" s="59">
        <f t="shared" si="125"/>
        <v>0</v>
      </c>
      <c r="G292" s="59">
        <f t="shared" si="125"/>
        <v>0.09</v>
      </c>
      <c r="H292" s="59">
        <f t="shared" si="125"/>
        <v>0.09822</v>
      </c>
      <c r="I292" s="59">
        <f t="shared" si="125"/>
        <v>0</v>
      </c>
      <c r="J292" s="59">
        <f t="shared" si="125"/>
        <v>0.063</v>
      </c>
      <c r="K292" s="61">
        <f t="shared" si="117"/>
        <v>-0.062805</v>
      </c>
      <c r="L292" s="61">
        <f t="shared" si="118"/>
        <v>0</v>
      </c>
      <c r="M292" s="61">
        <f t="shared" si="119"/>
        <v>-0.09</v>
      </c>
      <c r="N292" s="61">
        <f t="shared" si="120"/>
        <v>-0.09822</v>
      </c>
      <c r="O292" s="70"/>
      <c r="P292"/>
      <c r="Q292" s="148"/>
    </row>
    <row r="293" spans="1:17" ht="18" customHeight="1">
      <c r="A293" s="63">
        <v>9</v>
      </c>
      <c r="B293" s="69" t="s">
        <v>91</v>
      </c>
      <c r="C293" s="60">
        <f t="shared" si="115"/>
        <v>0.4731</v>
      </c>
      <c r="D293" s="60">
        <f aca="true" t="shared" si="126" ref="D293:J293">D15+D58+D97+D136+D173+D214+D254</f>
        <v>0.32077933333333325</v>
      </c>
      <c r="E293" s="59">
        <f t="shared" si="126"/>
        <v>0.35458</v>
      </c>
      <c r="F293" s="59">
        <f t="shared" si="126"/>
        <v>0.30668</v>
      </c>
      <c r="G293" s="59">
        <f t="shared" si="126"/>
        <v>0.28462</v>
      </c>
      <c r="H293" s="59">
        <f t="shared" si="126"/>
        <v>0.28193999999999997</v>
      </c>
      <c r="I293" s="59">
        <f t="shared" si="126"/>
        <v>0.28751000000000004</v>
      </c>
      <c r="J293" s="59">
        <f t="shared" si="126"/>
        <v>0.441</v>
      </c>
      <c r="K293" s="61">
        <f t="shared" si="117"/>
        <v>0.03380066666666676</v>
      </c>
      <c r="L293" s="61">
        <f t="shared" si="118"/>
        <v>0.0479</v>
      </c>
      <c r="M293" s="61">
        <f t="shared" si="119"/>
        <v>0.06996000000000002</v>
      </c>
      <c r="N293" s="61">
        <f t="shared" si="120"/>
        <v>0.07264000000000004</v>
      </c>
      <c r="O293" s="70"/>
      <c r="P293"/>
      <c r="Q293" s="148"/>
    </row>
    <row r="294" spans="1:17" ht="18" customHeight="1">
      <c r="A294" s="58">
        <v>10</v>
      </c>
      <c r="B294" s="69" t="s">
        <v>50</v>
      </c>
      <c r="C294" s="60">
        <f t="shared" si="115"/>
        <v>3.5240000000000005</v>
      </c>
      <c r="D294" s="60">
        <f aca="true" t="shared" si="127" ref="D294:J294">D16+D59+D98+D137+D174+D215+D255</f>
        <v>3.6587039999999997</v>
      </c>
      <c r="E294" s="59">
        <f t="shared" si="127"/>
        <v>4.14082</v>
      </c>
      <c r="F294" s="59">
        <f t="shared" si="127"/>
        <v>4.19247</v>
      </c>
      <c r="G294" s="59">
        <f t="shared" si="127"/>
        <v>4.74838</v>
      </c>
      <c r="H294" s="59">
        <f t="shared" si="127"/>
        <v>3.0840699999999996</v>
      </c>
      <c r="I294" s="59">
        <f t="shared" si="127"/>
        <v>2.6826000000000003</v>
      </c>
      <c r="J294" s="59">
        <f t="shared" si="127"/>
        <v>3.586</v>
      </c>
      <c r="K294" s="61">
        <f t="shared" si="117"/>
        <v>0.482116</v>
      </c>
      <c r="L294" s="61">
        <f t="shared" si="118"/>
        <v>-0.05165000000000042</v>
      </c>
      <c r="M294" s="61">
        <f t="shared" si="119"/>
        <v>-0.6075600000000003</v>
      </c>
      <c r="N294" s="61">
        <f t="shared" si="120"/>
        <v>1.05675</v>
      </c>
      <c r="O294" s="70"/>
      <c r="P294"/>
      <c r="Q294" s="148"/>
    </row>
    <row r="295" spans="1:17" ht="18" customHeight="1">
      <c r="A295" s="63">
        <v>11</v>
      </c>
      <c r="B295" s="69" t="s">
        <v>51</v>
      </c>
      <c r="C295" s="60">
        <f t="shared" si="115"/>
        <v>2.4715</v>
      </c>
      <c r="D295" s="60">
        <f aca="true" t="shared" si="128" ref="D295:J295">D17+D60+D99+D138+D175+D216+D256</f>
        <v>2.2875166666666664</v>
      </c>
      <c r="E295" s="59">
        <f t="shared" si="128"/>
        <v>2.59</v>
      </c>
      <c r="F295" s="59">
        <f t="shared" si="128"/>
        <v>2.619999999999999</v>
      </c>
      <c r="G295" s="59">
        <f t="shared" si="128"/>
        <v>2.2699999999999996</v>
      </c>
      <c r="H295" s="59">
        <f t="shared" si="128"/>
        <v>2.1026000000000002</v>
      </c>
      <c r="I295" s="59">
        <f t="shared" si="128"/>
        <v>1.6401999999999999</v>
      </c>
      <c r="J295" s="59">
        <f t="shared" si="128"/>
        <v>2.777</v>
      </c>
      <c r="K295" s="61">
        <f t="shared" si="117"/>
        <v>0.30248333333333344</v>
      </c>
      <c r="L295" s="61">
        <f t="shared" si="118"/>
        <v>-0.02999999999999936</v>
      </c>
      <c r="M295" s="61">
        <f t="shared" si="119"/>
        <v>0.3200000000000003</v>
      </c>
      <c r="N295" s="61">
        <f t="shared" si="120"/>
        <v>0.4873999999999996</v>
      </c>
      <c r="O295" s="70"/>
      <c r="P295"/>
      <c r="Q295" s="148"/>
    </row>
    <row r="296" spans="1:17" ht="18" customHeight="1">
      <c r="A296" s="58">
        <v>12</v>
      </c>
      <c r="B296" s="69" t="s">
        <v>92</v>
      </c>
      <c r="C296" s="60">
        <f t="shared" si="115"/>
        <v>0.0084</v>
      </c>
      <c r="D296" s="60">
        <f aca="true" t="shared" si="129" ref="D296:J296">D18+D61+D100+D139+D176+D217+D257</f>
        <v>0</v>
      </c>
      <c r="E296" s="59">
        <f t="shared" si="129"/>
        <v>0</v>
      </c>
      <c r="F296" s="59">
        <f t="shared" si="129"/>
        <v>0</v>
      </c>
      <c r="G296" s="59">
        <f t="shared" si="129"/>
        <v>0</v>
      </c>
      <c r="H296" s="59">
        <f t="shared" si="129"/>
        <v>0</v>
      </c>
      <c r="I296" s="59">
        <f t="shared" si="129"/>
        <v>0</v>
      </c>
      <c r="J296" s="59">
        <f t="shared" si="129"/>
        <v>0</v>
      </c>
      <c r="K296" s="61">
        <f t="shared" si="117"/>
        <v>0</v>
      </c>
      <c r="L296" s="61">
        <f t="shared" si="118"/>
        <v>0</v>
      </c>
      <c r="M296" s="61">
        <f t="shared" si="119"/>
        <v>0</v>
      </c>
      <c r="N296" s="61">
        <f t="shared" si="120"/>
        <v>0</v>
      </c>
      <c r="O296" s="70"/>
      <c r="P296"/>
      <c r="Q296" s="148"/>
    </row>
    <row r="297" spans="1:17" ht="18" customHeight="1">
      <c r="A297" s="63">
        <v>13</v>
      </c>
      <c r="B297" s="69" t="s">
        <v>52</v>
      </c>
      <c r="C297" s="60">
        <f t="shared" si="115"/>
        <v>8.1435</v>
      </c>
      <c r="D297" s="60">
        <f aca="true" t="shared" si="130" ref="D297:J297">D19+D62+D101+D140+D177+D218+D258</f>
        <v>9.677999999999999</v>
      </c>
      <c r="E297" s="59">
        <f t="shared" si="130"/>
        <v>15.309999999999999</v>
      </c>
      <c r="F297" s="59">
        <f t="shared" si="130"/>
        <v>12.74</v>
      </c>
      <c r="G297" s="59">
        <f t="shared" si="130"/>
        <v>8.65</v>
      </c>
      <c r="H297" s="59">
        <f t="shared" si="130"/>
        <v>8.5</v>
      </c>
      <c r="I297" s="59">
        <f t="shared" si="130"/>
        <v>9.3</v>
      </c>
      <c r="J297" s="59">
        <f t="shared" si="130"/>
        <v>9.2</v>
      </c>
      <c r="K297" s="61">
        <f t="shared" si="117"/>
        <v>5.632</v>
      </c>
      <c r="L297" s="61">
        <f t="shared" si="118"/>
        <v>2.5699999999999985</v>
      </c>
      <c r="M297" s="61">
        <f t="shared" si="119"/>
        <v>6.659999999999998</v>
      </c>
      <c r="N297" s="61">
        <f t="shared" si="120"/>
        <v>6.809999999999999</v>
      </c>
      <c r="O297" s="70"/>
      <c r="P297"/>
      <c r="Q297" s="148"/>
    </row>
    <row r="298" spans="1:17" ht="18" customHeight="1">
      <c r="A298" s="58">
        <v>14</v>
      </c>
      <c r="B298" s="69" t="s">
        <v>53</v>
      </c>
      <c r="C298" s="60">
        <f t="shared" si="115"/>
        <v>1.5424000000000002</v>
      </c>
      <c r="D298" s="60">
        <f aca="true" t="shared" si="131" ref="D298:J298">D20+D63+D102+D141+D178+D219+D259</f>
        <v>0.47060199999999996</v>
      </c>
      <c r="E298" s="59">
        <f t="shared" si="131"/>
        <v>0.66082</v>
      </c>
      <c r="F298" s="59">
        <f t="shared" si="131"/>
        <v>0.48505000000000004</v>
      </c>
      <c r="G298" s="59">
        <f t="shared" si="131"/>
        <v>0.42295</v>
      </c>
      <c r="H298" s="59">
        <f t="shared" si="131"/>
        <v>0.40415999999999996</v>
      </c>
      <c r="I298" s="59">
        <f t="shared" si="131"/>
        <v>0.34962</v>
      </c>
      <c r="J298" s="59">
        <f t="shared" si="131"/>
        <v>0.57871</v>
      </c>
      <c r="K298" s="61">
        <f t="shared" si="117"/>
        <v>0.190218</v>
      </c>
      <c r="L298" s="61">
        <f t="shared" si="118"/>
        <v>0.17576999999999993</v>
      </c>
      <c r="M298" s="61">
        <f t="shared" si="119"/>
        <v>0.23786999999999997</v>
      </c>
      <c r="N298" s="61">
        <f t="shared" si="120"/>
        <v>0.25666</v>
      </c>
      <c r="O298" s="70"/>
      <c r="P298"/>
      <c r="Q298" s="148"/>
    </row>
    <row r="299" spans="1:17" ht="18" customHeight="1">
      <c r="A299" s="58">
        <v>15</v>
      </c>
      <c r="B299" s="69" t="s">
        <v>127</v>
      </c>
      <c r="C299" s="60">
        <f t="shared" si="115"/>
        <v>0.30600000000000005</v>
      </c>
      <c r="D299" s="60">
        <f aca="true" t="shared" si="132" ref="D299:J299">D21+D64+D103+D142+D179+D220+D260</f>
        <v>0.0872</v>
      </c>
      <c r="E299" s="59">
        <f t="shared" si="132"/>
        <v>0.185</v>
      </c>
      <c r="F299" s="59">
        <f t="shared" si="132"/>
        <v>0.185</v>
      </c>
      <c r="G299" s="59">
        <f t="shared" si="132"/>
        <v>0.201</v>
      </c>
      <c r="H299" s="59">
        <f t="shared" si="132"/>
        <v>0.05</v>
      </c>
      <c r="I299" s="59">
        <f t="shared" si="132"/>
        <v>0</v>
      </c>
      <c r="J299" s="59">
        <f t="shared" si="132"/>
        <v>0</v>
      </c>
      <c r="K299" s="61">
        <f t="shared" si="117"/>
        <v>0.0978</v>
      </c>
      <c r="L299" s="61">
        <f t="shared" si="118"/>
        <v>0</v>
      </c>
      <c r="M299" s="61">
        <f t="shared" si="119"/>
        <v>-0.016000000000000014</v>
      </c>
      <c r="N299" s="61">
        <f t="shared" si="120"/>
        <v>0.135</v>
      </c>
      <c r="O299" s="70"/>
      <c r="P299"/>
      <c r="Q299" s="148"/>
    </row>
    <row r="300" spans="1:17" ht="18" customHeight="1">
      <c r="A300" s="58">
        <v>16</v>
      </c>
      <c r="B300" s="69" t="s">
        <v>128</v>
      </c>
      <c r="C300" s="60">
        <f t="shared" si="115"/>
        <v>0.0996</v>
      </c>
      <c r="D300" s="60">
        <f aca="true" t="shared" si="133" ref="D300:J300">D22+D65+D104+D143+D180+D221+D261</f>
        <v>0.07449</v>
      </c>
      <c r="E300" s="59">
        <f t="shared" si="133"/>
        <v>0.12516</v>
      </c>
      <c r="F300" s="59">
        <f t="shared" si="133"/>
        <v>0.12494000000000001</v>
      </c>
      <c r="G300" s="59">
        <f t="shared" si="133"/>
        <v>0.12451000000000001</v>
      </c>
      <c r="H300" s="59">
        <f t="shared" si="133"/>
        <v>0.123</v>
      </c>
      <c r="I300" s="59">
        <f t="shared" si="133"/>
        <v>0</v>
      </c>
      <c r="J300" s="59">
        <f t="shared" si="133"/>
        <v>0</v>
      </c>
      <c r="K300" s="61">
        <f t="shared" si="117"/>
        <v>0.05066999999999999</v>
      </c>
      <c r="L300" s="61">
        <f t="shared" si="118"/>
        <v>0.0002199999999999841</v>
      </c>
      <c r="M300" s="61">
        <f t="shared" si="119"/>
        <v>0.0006499999999999839</v>
      </c>
      <c r="N300" s="61">
        <f t="shared" si="120"/>
        <v>0.0021599999999999953</v>
      </c>
      <c r="O300" s="70"/>
      <c r="P300" s="1"/>
      <c r="Q300" s="148"/>
    </row>
    <row r="301" spans="1:17" ht="18" customHeight="1">
      <c r="A301" s="58">
        <v>17</v>
      </c>
      <c r="B301" s="69" t="s">
        <v>129</v>
      </c>
      <c r="C301" s="60">
        <f t="shared" si="115"/>
        <v>0.0047</v>
      </c>
      <c r="D301" s="60">
        <f aca="true" t="shared" si="134" ref="D301:J301">D23+D66+D105+D144+D181+D222+D262</f>
        <v>0.0018059999999999999</v>
      </c>
      <c r="E301" s="59">
        <f t="shared" si="134"/>
        <v>0.00633</v>
      </c>
      <c r="F301" s="59">
        <f t="shared" si="134"/>
        <v>0.00503</v>
      </c>
      <c r="G301" s="59">
        <f t="shared" si="134"/>
        <v>0.004</v>
      </c>
      <c r="H301" s="59">
        <f t="shared" si="134"/>
        <v>0</v>
      </c>
      <c r="I301" s="59">
        <f t="shared" si="134"/>
        <v>0</v>
      </c>
      <c r="J301" s="59">
        <f t="shared" si="134"/>
        <v>0</v>
      </c>
      <c r="K301" s="61">
        <f t="shared" si="117"/>
        <v>0.004524</v>
      </c>
      <c r="L301" s="61">
        <f t="shared" si="118"/>
        <v>0.0013</v>
      </c>
      <c r="M301" s="61">
        <f t="shared" si="119"/>
        <v>0.0023299999999999996</v>
      </c>
      <c r="N301" s="61">
        <f t="shared" si="120"/>
        <v>0.00633</v>
      </c>
      <c r="O301" s="70"/>
      <c r="P301" s="1"/>
      <c r="Q301" s="148"/>
    </row>
    <row r="302" spans="1:17" ht="18" customHeight="1">
      <c r="A302" s="58">
        <v>18</v>
      </c>
      <c r="B302" s="69" t="s">
        <v>130</v>
      </c>
      <c r="C302" s="60">
        <f t="shared" si="115"/>
        <v>0.3562</v>
      </c>
      <c r="D302" s="60">
        <f aca="true" t="shared" si="135" ref="D302:J302">D24+D67+D106+D145+D182+D223+D263</f>
        <v>0.163972</v>
      </c>
      <c r="E302" s="59">
        <f t="shared" si="135"/>
        <v>0.18814999999999998</v>
      </c>
      <c r="F302" s="59">
        <f t="shared" si="135"/>
        <v>0.09811</v>
      </c>
      <c r="G302" s="59">
        <f t="shared" si="135"/>
        <v>0.349</v>
      </c>
      <c r="H302" s="59">
        <f t="shared" si="135"/>
        <v>0.35550000000000004</v>
      </c>
      <c r="I302" s="59">
        <f t="shared" si="135"/>
        <v>0</v>
      </c>
      <c r="J302" s="59">
        <f t="shared" si="135"/>
        <v>0</v>
      </c>
      <c r="K302" s="61">
        <f t="shared" si="117"/>
        <v>0.024177999999999977</v>
      </c>
      <c r="L302" s="61">
        <f t="shared" si="118"/>
        <v>0.09003999999999998</v>
      </c>
      <c r="M302" s="61">
        <f t="shared" si="119"/>
        <v>-0.16085</v>
      </c>
      <c r="N302" s="61">
        <f t="shared" si="120"/>
        <v>-0.16735000000000005</v>
      </c>
      <c r="O302" s="70"/>
      <c r="P302" s="1"/>
      <c r="Q302" s="148"/>
    </row>
    <row r="303" spans="1:17" ht="18" customHeight="1">
      <c r="A303" s="63">
        <v>19</v>
      </c>
      <c r="B303" s="69" t="s">
        <v>54</v>
      </c>
      <c r="C303" s="60">
        <f t="shared" si="115"/>
        <v>0.648135</v>
      </c>
      <c r="D303" s="60">
        <f aca="true" t="shared" si="136" ref="D303:J303">D25+D68+D107+D146+D183+D224+D264</f>
        <v>2.2000840000000004</v>
      </c>
      <c r="E303" s="59">
        <f t="shared" si="136"/>
        <v>2.5381299999999998</v>
      </c>
      <c r="F303" s="59">
        <f t="shared" si="136"/>
        <v>2.0290800000000004</v>
      </c>
      <c r="G303" s="59">
        <f t="shared" si="136"/>
        <v>2.22018</v>
      </c>
      <c r="H303" s="59">
        <f t="shared" si="136"/>
        <v>2.1832299999999996</v>
      </c>
      <c r="I303" s="59">
        <f t="shared" si="136"/>
        <v>2.2259300000000004</v>
      </c>
      <c r="J303" s="59">
        <f t="shared" si="136"/>
        <v>2.3419999999999996</v>
      </c>
      <c r="K303" s="61">
        <f t="shared" si="117"/>
        <v>0.3380459999999994</v>
      </c>
      <c r="L303" s="61">
        <f t="shared" si="118"/>
        <v>0.5090499999999993</v>
      </c>
      <c r="M303" s="61">
        <f t="shared" si="119"/>
        <v>0.31794999999999973</v>
      </c>
      <c r="N303" s="61">
        <f t="shared" si="120"/>
        <v>0.3549000000000002</v>
      </c>
      <c r="O303" s="70"/>
      <c r="P303" s="1"/>
      <c r="Q303" s="148"/>
    </row>
    <row r="304" spans="1:17" ht="18" customHeight="1">
      <c r="A304" s="58">
        <v>20</v>
      </c>
      <c r="B304" s="69" t="s">
        <v>55</v>
      </c>
      <c r="C304" s="60">
        <f t="shared" si="115"/>
        <v>0.357</v>
      </c>
      <c r="D304" s="60">
        <f aca="true" t="shared" si="137" ref="D304:J304">D26+D69+D108+D147+D184+D225+D265</f>
        <v>0.38249999999999995</v>
      </c>
      <c r="E304" s="59">
        <f t="shared" si="137"/>
        <v>0</v>
      </c>
      <c r="F304" s="59">
        <f t="shared" si="137"/>
        <v>0</v>
      </c>
      <c r="G304" s="59">
        <f t="shared" si="137"/>
        <v>0.33</v>
      </c>
      <c r="H304" s="59">
        <f t="shared" si="137"/>
        <v>0.39</v>
      </c>
      <c r="I304" s="59">
        <f t="shared" si="137"/>
        <v>0.39</v>
      </c>
      <c r="J304" s="59">
        <f t="shared" si="137"/>
        <v>0.42</v>
      </c>
      <c r="K304" s="61">
        <f t="shared" si="117"/>
        <v>-0.38249999999999995</v>
      </c>
      <c r="L304" s="61">
        <f t="shared" si="118"/>
        <v>0</v>
      </c>
      <c r="M304" s="61">
        <f t="shared" si="119"/>
        <v>-0.33</v>
      </c>
      <c r="N304" s="61">
        <f t="shared" si="120"/>
        <v>-0.39</v>
      </c>
      <c r="O304" s="70"/>
      <c r="P304" s="1"/>
      <c r="Q304" s="148"/>
    </row>
    <row r="305" spans="1:17" ht="18" customHeight="1">
      <c r="A305" s="63">
        <v>21</v>
      </c>
      <c r="B305" s="69" t="s">
        <v>56</v>
      </c>
      <c r="C305" s="60">
        <f>C29+C70+C109+C148+C185+C226+C266</f>
        <v>26.0126</v>
      </c>
      <c r="D305" s="60">
        <f aca="true" t="shared" si="138" ref="D305:J305">D29+D70+D109+D148+D185+D226+D266</f>
        <v>26.392999999999997</v>
      </c>
      <c r="E305" s="60">
        <f t="shared" si="138"/>
        <v>39.8329</v>
      </c>
      <c r="F305" s="60">
        <f t="shared" si="138"/>
        <v>35.398999999999994</v>
      </c>
      <c r="G305" s="60">
        <f t="shared" si="138"/>
        <v>25.723000000000003</v>
      </c>
      <c r="H305" s="60">
        <f t="shared" si="138"/>
        <v>25.081000000000003</v>
      </c>
      <c r="I305" s="60">
        <f t="shared" si="138"/>
        <v>24.822999999999997</v>
      </c>
      <c r="J305" s="60">
        <f t="shared" si="138"/>
        <v>20.938999999999997</v>
      </c>
      <c r="K305" s="61">
        <f t="shared" si="117"/>
        <v>13.439900000000005</v>
      </c>
      <c r="L305" s="61">
        <f t="shared" si="118"/>
        <v>4.433900000000008</v>
      </c>
      <c r="M305" s="61">
        <f t="shared" si="119"/>
        <v>14.1099</v>
      </c>
      <c r="N305" s="61">
        <f t="shared" si="120"/>
        <v>14.7519</v>
      </c>
      <c r="O305" s="70"/>
      <c r="P305" s="1"/>
      <c r="Q305" s="148"/>
    </row>
    <row r="306" spans="1:17" ht="18" customHeight="1">
      <c r="A306" s="158">
        <v>22</v>
      </c>
      <c r="B306" s="69" t="s">
        <v>131</v>
      </c>
      <c r="C306" s="60">
        <f>C30+C71+C110+C149+C186+C227+C267</f>
        <v>0.0326</v>
      </c>
      <c r="D306" s="60">
        <f aca="true" t="shared" si="139" ref="D306:J306">D30+D71+D110+D149+D186+D227+D267</f>
        <v>0.020679999999999997</v>
      </c>
      <c r="E306" s="59">
        <f t="shared" si="139"/>
        <v>0.0319</v>
      </c>
      <c r="F306" s="59">
        <f t="shared" si="139"/>
        <v>0.0317</v>
      </c>
      <c r="G306" s="59">
        <f t="shared" si="139"/>
        <v>0.0317</v>
      </c>
      <c r="H306" s="59">
        <f t="shared" si="139"/>
        <v>0.04</v>
      </c>
      <c r="I306" s="59">
        <f t="shared" si="139"/>
        <v>0</v>
      </c>
      <c r="J306" s="59">
        <f t="shared" si="139"/>
        <v>0</v>
      </c>
      <c r="K306" s="61">
        <f t="shared" si="117"/>
        <v>0.01122</v>
      </c>
      <c r="L306" s="61">
        <f t="shared" si="118"/>
        <v>0.0001999999999999988</v>
      </c>
      <c r="M306" s="61">
        <f t="shared" si="119"/>
        <v>0.0001999999999999988</v>
      </c>
      <c r="N306" s="61">
        <f t="shared" si="120"/>
        <v>-0.008100000000000003</v>
      </c>
      <c r="O306" s="70"/>
      <c r="P306"/>
      <c r="Q306" s="148"/>
    </row>
    <row r="307" spans="1:17" ht="18" customHeight="1">
      <c r="A307" s="58">
        <v>23</v>
      </c>
      <c r="B307" s="69" t="s">
        <v>57</v>
      </c>
      <c r="C307" s="60">
        <f>C31+C72+C111+C150+C187+C228+C268</f>
        <v>1.68826</v>
      </c>
      <c r="D307" s="60">
        <f aca="true" t="shared" si="140" ref="D307:J307">D31+D72+D111+D150+D187+D228+D268</f>
        <v>1.077154</v>
      </c>
      <c r="E307" s="59">
        <f t="shared" si="140"/>
        <v>0.89375</v>
      </c>
      <c r="F307" s="59">
        <f t="shared" si="140"/>
        <v>0.72277</v>
      </c>
      <c r="G307" s="59">
        <f t="shared" si="140"/>
        <v>0.9770000000000001</v>
      </c>
      <c r="H307" s="59">
        <f t="shared" si="140"/>
        <v>1.088</v>
      </c>
      <c r="I307" s="59">
        <f t="shared" si="140"/>
        <v>1.3119999999999998</v>
      </c>
      <c r="J307" s="59">
        <f t="shared" si="140"/>
        <v>1.286</v>
      </c>
      <c r="K307" s="61">
        <f t="shared" si="117"/>
        <v>-0.1834039999999999</v>
      </c>
      <c r="L307" s="61">
        <f t="shared" si="118"/>
        <v>0.17098000000000002</v>
      </c>
      <c r="M307" s="61">
        <f t="shared" si="119"/>
        <v>-0.08325000000000005</v>
      </c>
      <c r="N307" s="61">
        <f t="shared" si="120"/>
        <v>-0.19425000000000003</v>
      </c>
      <c r="O307" s="70"/>
      <c r="P307"/>
      <c r="Q307" s="148"/>
    </row>
    <row r="308" spans="1:17" ht="18" customHeight="1">
      <c r="A308" s="63">
        <v>24</v>
      </c>
      <c r="B308" s="69" t="s">
        <v>126</v>
      </c>
      <c r="C308" s="60">
        <f>C32+C73+C112+C151+C188+C229+C269</f>
        <v>1.50414</v>
      </c>
      <c r="D308" s="60">
        <f aca="true" t="shared" si="141" ref="D308:J308">D32+D73+D112+D151+D188+D229+D269</f>
        <v>1.2554879999999997</v>
      </c>
      <c r="E308" s="59">
        <f t="shared" si="141"/>
        <v>1.02736</v>
      </c>
      <c r="F308" s="59">
        <f t="shared" si="141"/>
        <v>1.4577099999999998</v>
      </c>
      <c r="G308" s="59">
        <f t="shared" si="141"/>
        <v>0.99397</v>
      </c>
      <c r="H308" s="59">
        <f t="shared" si="141"/>
        <v>1.2580799999999999</v>
      </c>
      <c r="I308" s="59">
        <f t="shared" si="141"/>
        <v>1.1194199999999999</v>
      </c>
      <c r="J308" s="59">
        <f t="shared" si="141"/>
        <v>1.44826</v>
      </c>
      <c r="K308" s="61">
        <f t="shared" si="117"/>
        <v>-0.22812799999999966</v>
      </c>
      <c r="L308" s="61">
        <f t="shared" si="118"/>
        <v>-0.4303499999999998</v>
      </c>
      <c r="M308" s="61">
        <f t="shared" si="119"/>
        <v>0.03339000000000003</v>
      </c>
      <c r="N308" s="61">
        <f t="shared" si="120"/>
        <v>-0.23071999999999981</v>
      </c>
      <c r="O308" s="70"/>
      <c r="P308"/>
      <c r="Q308" s="148"/>
    </row>
    <row r="309" spans="1:17" ht="18" customHeight="1">
      <c r="A309" s="158">
        <v>25</v>
      </c>
      <c r="B309" s="69" t="s">
        <v>132</v>
      </c>
      <c r="C309" s="60">
        <f>C33+C74+C113+C152+C189+C230+C270</f>
        <v>0.0882</v>
      </c>
      <c r="D309" s="60">
        <f aca="true" t="shared" si="142" ref="D309:J309">D33+D74+D113+D152+D189+D230+D270</f>
        <v>0.0418</v>
      </c>
      <c r="E309" s="59">
        <f t="shared" si="142"/>
        <v>0.06</v>
      </c>
      <c r="F309" s="59">
        <f t="shared" si="142"/>
        <v>0.057999999999999996</v>
      </c>
      <c r="G309" s="59">
        <f t="shared" si="142"/>
        <v>0.07600000000000001</v>
      </c>
      <c r="H309" s="59">
        <f t="shared" si="142"/>
        <v>0.075</v>
      </c>
      <c r="I309" s="59">
        <f t="shared" si="142"/>
        <v>0</v>
      </c>
      <c r="J309" s="59">
        <f t="shared" si="142"/>
        <v>0</v>
      </c>
      <c r="K309" s="61">
        <f t="shared" si="117"/>
        <v>0.0182</v>
      </c>
      <c r="L309" s="61">
        <f t="shared" si="118"/>
        <v>0.0020000000000000018</v>
      </c>
      <c r="M309" s="61">
        <f t="shared" si="119"/>
        <v>-0.016000000000000014</v>
      </c>
      <c r="N309" s="61">
        <f t="shared" si="120"/>
        <v>-0.015</v>
      </c>
      <c r="O309" s="70"/>
      <c r="P309"/>
      <c r="Q309" s="148"/>
    </row>
    <row r="310" spans="1:17" ht="18" customHeight="1">
      <c r="A310" s="58">
        <v>26</v>
      </c>
      <c r="B310" s="69" t="s">
        <v>94</v>
      </c>
      <c r="C310" s="60">
        <f>C36+C75+C114+C153+C190+C231+C271</f>
        <v>7.4686</v>
      </c>
      <c r="D310" s="60">
        <f aca="true" t="shared" si="143" ref="D310:J310">D36+D75+D114+D153+D190+D231+D271</f>
        <v>12.981935999999997</v>
      </c>
      <c r="E310" s="60">
        <f t="shared" si="143"/>
        <v>13.777119999999998</v>
      </c>
      <c r="F310" s="60">
        <f t="shared" si="143"/>
        <v>14.54405</v>
      </c>
      <c r="G310" s="60">
        <f t="shared" si="143"/>
        <v>12.687619999999999</v>
      </c>
      <c r="H310" s="60">
        <f t="shared" si="143"/>
        <v>12.60848</v>
      </c>
      <c r="I310" s="60">
        <f t="shared" si="143"/>
        <v>12.636379999999999</v>
      </c>
      <c r="J310" s="60">
        <f t="shared" si="143"/>
        <v>12.43315</v>
      </c>
      <c r="K310" s="61">
        <f t="shared" si="117"/>
        <v>0.7951840000000008</v>
      </c>
      <c r="L310" s="61">
        <f t="shared" si="118"/>
        <v>-0.7669300000000021</v>
      </c>
      <c r="M310" s="61">
        <f t="shared" si="119"/>
        <v>1.0894999999999992</v>
      </c>
      <c r="N310" s="61">
        <f t="shared" si="120"/>
        <v>1.1686399999999981</v>
      </c>
      <c r="O310" s="70"/>
      <c r="P310"/>
      <c r="Q310" s="148"/>
    </row>
    <row r="311" spans="1:17" ht="18" customHeight="1">
      <c r="A311" s="63">
        <v>27</v>
      </c>
      <c r="B311" s="69" t="s">
        <v>60</v>
      </c>
      <c r="C311" s="60">
        <f>C37+C76+C115+C154+C191+C232+C272</f>
        <v>0.154</v>
      </c>
      <c r="D311" s="60">
        <f aca="true" t="shared" si="144" ref="D311:J311">D37+D76+D115+D154+D191+D232+D272</f>
        <v>0.17780666666666664</v>
      </c>
      <c r="E311" s="59">
        <f t="shared" si="144"/>
        <v>0.15</v>
      </c>
      <c r="F311" s="59">
        <f t="shared" si="144"/>
        <v>0.16</v>
      </c>
      <c r="G311" s="59">
        <f t="shared" si="144"/>
        <v>0.18</v>
      </c>
      <c r="H311" s="59">
        <f t="shared" si="144"/>
        <v>0.1791</v>
      </c>
      <c r="I311" s="59">
        <f t="shared" si="144"/>
        <v>0.18</v>
      </c>
      <c r="J311" s="59">
        <f t="shared" si="144"/>
        <v>0.18</v>
      </c>
      <c r="K311" s="61">
        <f t="shared" si="117"/>
        <v>-0.027806666666666646</v>
      </c>
      <c r="L311" s="61">
        <f t="shared" si="118"/>
        <v>-0.010000000000000009</v>
      </c>
      <c r="M311" s="61">
        <f t="shared" si="119"/>
        <v>-0.03</v>
      </c>
      <c r="N311" s="61">
        <f t="shared" si="120"/>
        <v>-0.029100000000000015</v>
      </c>
      <c r="O311" s="70"/>
      <c r="P311"/>
      <c r="Q311" s="148"/>
    </row>
    <row r="312" spans="1:17" ht="18" customHeight="1">
      <c r="A312" s="58">
        <v>28</v>
      </c>
      <c r="B312" s="69" t="s">
        <v>95</v>
      </c>
      <c r="C312" s="60">
        <f>C38+C77+C116+C155+C192+C233+C273</f>
        <v>9.045873</v>
      </c>
      <c r="D312" s="60">
        <f aca="true" t="shared" si="145" ref="D312:J312">D38+D77+D116+D155+D192+D233+D273</f>
        <v>6.124599999999999</v>
      </c>
      <c r="E312" s="59">
        <f t="shared" si="145"/>
        <v>6.664</v>
      </c>
      <c r="F312" s="59">
        <f t="shared" si="145"/>
        <v>6.201999999999999</v>
      </c>
      <c r="G312" s="59">
        <f t="shared" si="145"/>
        <v>5.968</v>
      </c>
      <c r="H312" s="59">
        <f t="shared" si="145"/>
        <v>6.005999999999999</v>
      </c>
      <c r="I312" s="59">
        <f t="shared" si="145"/>
        <v>6.141999999999999</v>
      </c>
      <c r="J312" s="59">
        <f t="shared" si="145"/>
        <v>6.305</v>
      </c>
      <c r="K312" s="61">
        <f t="shared" si="117"/>
        <v>0.5394000000000005</v>
      </c>
      <c r="L312" s="61">
        <f t="shared" si="118"/>
        <v>0.46200000000000063</v>
      </c>
      <c r="M312" s="61">
        <f t="shared" si="119"/>
        <v>0.6959999999999997</v>
      </c>
      <c r="N312" s="61">
        <f t="shared" si="120"/>
        <v>0.6580000000000004</v>
      </c>
      <c r="O312" s="70"/>
      <c r="P312"/>
      <c r="Q312" s="148"/>
    </row>
    <row r="313" spans="1:17" ht="18" customHeight="1" thickBot="1">
      <c r="A313" s="63">
        <v>29</v>
      </c>
      <c r="B313" s="86" t="s">
        <v>96</v>
      </c>
      <c r="C313" s="60">
        <f>C39+C78+C117+C156+C193+C234+C274</f>
        <v>0.0428</v>
      </c>
      <c r="D313" s="60">
        <f aca="true" t="shared" si="146" ref="D313:J313">D39+D78+D117+D156+D193+D234+D274</f>
        <v>0.43733333333333335</v>
      </c>
      <c r="E313" s="59">
        <f t="shared" si="146"/>
        <v>0</v>
      </c>
      <c r="F313" s="59">
        <f t="shared" si="146"/>
        <v>0</v>
      </c>
      <c r="G313" s="59">
        <f t="shared" si="146"/>
        <v>0</v>
      </c>
      <c r="H313" s="59">
        <f t="shared" si="146"/>
        <v>0.00899999999999998</v>
      </c>
      <c r="I313" s="59">
        <f t="shared" si="146"/>
        <v>0.48100000000000004</v>
      </c>
      <c r="J313" s="59">
        <f t="shared" si="146"/>
        <v>0.8220000000000001</v>
      </c>
      <c r="K313" s="61">
        <f t="shared" si="117"/>
        <v>-0.43733333333333335</v>
      </c>
      <c r="L313" s="61">
        <f t="shared" si="118"/>
        <v>0</v>
      </c>
      <c r="M313" s="61">
        <f t="shared" si="119"/>
        <v>0</v>
      </c>
      <c r="N313" s="61">
        <f t="shared" si="120"/>
        <v>-0.00899999999999998</v>
      </c>
      <c r="O313" s="89"/>
      <c r="P313"/>
      <c r="Q313" s="148"/>
    </row>
    <row r="314" spans="1:15" ht="18" customHeight="1" thickBot="1">
      <c r="A314" s="219" t="s">
        <v>97</v>
      </c>
      <c r="B314" s="219"/>
      <c r="C314" s="113">
        <f>C42+C79+C118+C157+C194+C235+C275</f>
        <v>78.810548</v>
      </c>
      <c r="D314" s="114">
        <f aca="true" t="shared" si="147" ref="D314:J314">D42+D79+D118+D157+D194+D235+D275</f>
        <v>84.46815899999999</v>
      </c>
      <c r="E314" s="114">
        <f t="shared" si="147"/>
        <v>108.11334</v>
      </c>
      <c r="F314" s="114">
        <f t="shared" si="147"/>
        <v>100.40332000000002</v>
      </c>
      <c r="G314" s="114">
        <f t="shared" si="147"/>
        <v>82.85845</v>
      </c>
      <c r="H314" s="114">
        <f t="shared" si="147"/>
        <v>79.36390999999999</v>
      </c>
      <c r="I314" s="114">
        <f t="shared" si="147"/>
        <v>79.02838999999999</v>
      </c>
      <c r="J314" s="114">
        <f t="shared" si="147"/>
        <v>79.19512</v>
      </c>
      <c r="K314" s="90">
        <f>SUM(K285:K313)</f>
        <v>23.645181000000004</v>
      </c>
      <c r="L314" s="90">
        <f>SUM(L285:L313)</f>
        <v>7.7100200000000045</v>
      </c>
      <c r="M314" s="90">
        <f>SUM(M285:M313)</f>
        <v>25.254889999999996</v>
      </c>
      <c r="N314" s="90">
        <f>SUM(N285:N313)</f>
        <v>28.749429999999997</v>
      </c>
      <c r="O314" s="57"/>
    </row>
    <row r="315" spans="1:12" ht="18.75">
      <c r="A315" s="91" t="s">
        <v>100</v>
      </c>
      <c r="B315" s="91"/>
      <c r="C315" s="91"/>
      <c r="D315" s="91"/>
      <c r="E315" s="91" t="s">
        <v>98</v>
      </c>
      <c r="F315" s="91"/>
      <c r="G315" s="91"/>
      <c r="H315" s="91"/>
      <c r="I315" s="91"/>
      <c r="J315" s="91"/>
      <c r="K315" s="91"/>
      <c r="L315" s="91"/>
    </row>
  </sheetData>
  <sheetProtection/>
  <mergeCells count="105">
    <mergeCell ref="A314:B314"/>
    <mergeCell ref="A275:B275"/>
    <mergeCell ref="A280:O280"/>
    <mergeCell ref="M281:O281"/>
    <mergeCell ref="A282:A283"/>
    <mergeCell ref="B282:B283"/>
    <mergeCell ref="O282:O283"/>
    <mergeCell ref="C282:C283"/>
    <mergeCell ref="D282:D283"/>
    <mergeCell ref="K282:N282"/>
    <mergeCell ref="C240:L240"/>
    <mergeCell ref="A241:O241"/>
    <mergeCell ref="E282:J282"/>
    <mergeCell ref="A243:A244"/>
    <mergeCell ref="B243:B244"/>
    <mergeCell ref="C243:C244"/>
    <mergeCell ref="D243:D244"/>
    <mergeCell ref="E243:J243"/>
    <mergeCell ref="O243:O244"/>
    <mergeCell ref="K243:N243"/>
    <mergeCell ref="M242:O242"/>
    <mergeCell ref="K162:N162"/>
    <mergeCell ref="O162:O163"/>
    <mergeCell ref="A194:B194"/>
    <mergeCell ref="A201:O201"/>
    <mergeCell ref="M202:O202"/>
    <mergeCell ref="K203:N203"/>
    <mergeCell ref="O203:O204"/>
    <mergeCell ref="A235:B235"/>
    <mergeCell ref="A238:O238"/>
    <mergeCell ref="A162:A163"/>
    <mergeCell ref="B162:B163"/>
    <mergeCell ref="C162:C163"/>
    <mergeCell ref="D162:D163"/>
    <mergeCell ref="E203:J203"/>
    <mergeCell ref="E162:J162"/>
    <mergeCell ref="A203:A204"/>
    <mergeCell ref="B203:B204"/>
    <mergeCell ref="C203:C204"/>
    <mergeCell ref="D203:D204"/>
    <mergeCell ref="A157:B157"/>
    <mergeCell ref="C159:L159"/>
    <mergeCell ref="A160:O160"/>
    <mergeCell ref="C161:K161"/>
    <mergeCell ref="M161:O161"/>
    <mergeCell ref="A125:A126"/>
    <mergeCell ref="B125:B126"/>
    <mergeCell ref="C125:C126"/>
    <mergeCell ref="D125:D126"/>
    <mergeCell ref="E125:J125"/>
    <mergeCell ref="K125:N125"/>
    <mergeCell ref="O86:O87"/>
    <mergeCell ref="A118:B118"/>
    <mergeCell ref="C121:L121"/>
    <mergeCell ref="C122:K122"/>
    <mergeCell ref="A123:O123"/>
    <mergeCell ref="M124:O124"/>
    <mergeCell ref="O125:O126"/>
    <mergeCell ref="A79:B79"/>
    <mergeCell ref="C83:L83"/>
    <mergeCell ref="A84:O84"/>
    <mergeCell ref="M85:O85"/>
    <mergeCell ref="A86:A87"/>
    <mergeCell ref="B86:B87"/>
    <mergeCell ref="C86:C87"/>
    <mergeCell ref="D86:D87"/>
    <mergeCell ref="E86:J86"/>
    <mergeCell ref="K86:N86"/>
    <mergeCell ref="A45:O45"/>
    <mergeCell ref="M46:O46"/>
    <mergeCell ref="A47:A48"/>
    <mergeCell ref="B47:B48"/>
    <mergeCell ref="C47:C48"/>
    <mergeCell ref="D47:D48"/>
    <mergeCell ref="E47:J47"/>
    <mergeCell ref="K47:N47"/>
    <mergeCell ref="O47:O48"/>
    <mergeCell ref="A42:B42"/>
    <mergeCell ref="C44:L44"/>
    <mergeCell ref="W12:W15"/>
    <mergeCell ref="X12:X15"/>
    <mergeCell ref="Y12:Y15"/>
    <mergeCell ref="AA12:AF12"/>
    <mergeCell ref="A40:B40"/>
    <mergeCell ref="A41:B41"/>
    <mergeCell ref="AJ12:AK12"/>
    <mergeCell ref="AA13:AA15"/>
    <mergeCell ref="AB13:AB15"/>
    <mergeCell ref="AC13:AC15"/>
    <mergeCell ref="AD13:AD15"/>
    <mergeCell ref="AE13:AE15"/>
    <mergeCell ref="AF13:AF15"/>
    <mergeCell ref="AH13:AH15"/>
    <mergeCell ref="AI13:AI15"/>
    <mergeCell ref="AJ13:AJ15"/>
    <mergeCell ref="A1:O1"/>
    <mergeCell ref="A2:O2"/>
    <mergeCell ref="M3:O3"/>
    <mergeCell ref="A4:A5"/>
    <mergeCell ref="B4:B5"/>
    <mergeCell ref="C4:C5"/>
    <mergeCell ref="D4:D5"/>
    <mergeCell ref="E4:J4"/>
    <mergeCell ref="K4:N4"/>
    <mergeCell ref="O4:O5"/>
  </mergeCells>
  <printOptions/>
  <pageMargins left="0.7480314960629921" right="0.1968503937007874" top="0.5118110236220472" bottom="0.4724409448818898" header="0.31496062992125984" footer="0.35433070866141736"/>
  <pageSetup horizontalDpi="600" verticalDpi="600" orientation="landscape" scale="70" r:id="rId1"/>
  <rowBreaks count="7" manualBreakCount="7">
    <brk id="43" max="15" man="1"/>
    <brk id="82" max="15" man="1"/>
    <brk id="120" max="15" man="1"/>
    <brk id="158" max="15" man="1"/>
    <brk id="199" max="15" man="1"/>
    <brk id="238" max="15" man="1"/>
    <brk id="278" max="15" man="1"/>
  </rowBreaks>
</worksheet>
</file>

<file path=xl/worksheets/sheet10.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23</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2"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2022-23'!C15</f>
        <v>0.4716</v>
      </c>
      <c r="D6" s="47">
        <f>'Rabi Oilseeds, 2022-23'!D15</f>
        <v>0.31970599999999993</v>
      </c>
      <c r="E6" s="47">
        <f>'Rabi Oilseeds, 2022-23'!E15</f>
        <v>0.35458</v>
      </c>
      <c r="F6" s="47">
        <f>'Rabi Oilseeds, 2022-23'!F15</f>
        <v>0.30668</v>
      </c>
      <c r="G6" s="48">
        <f>E6-D6</f>
        <v>0.03487400000000007</v>
      </c>
      <c r="H6" s="48">
        <f>E6-F6</f>
        <v>0.0479</v>
      </c>
      <c r="I6" s="28">
        <f>(G6/D6)*100</f>
        <v>10.908146859927582</v>
      </c>
      <c r="J6" s="28">
        <f>(H6/D6)*100</f>
        <v>14.98251518582698</v>
      </c>
      <c r="K6" s="29"/>
      <c r="L6" s="25"/>
    </row>
    <row r="7" spans="1:11" s="3" customFormat="1" ht="30" customHeight="1">
      <c r="A7" s="24">
        <v>2</v>
      </c>
      <c r="B7" s="24" t="s">
        <v>25</v>
      </c>
      <c r="C7" s="49">
        <f>'Rabi Oilseeds, 2022-23'!C58</f>
        <v>0</v>
      </c>
      <c r="D7" s="49">
        <f>'Rabi Oilseeds, 2022-23'!D58</f>
        <v>0</v>
      </c>
      <c r="E7" s="49">
        <f>'Rabi Oilseeds, 2022-23'!E58</f>
        <v>0</v>
      </c>
      <c r="F7" s="49">
        <f>'Rabi Oilseeds, 2022-23'!F58</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2022-23'!C97</f>
        <v>0</v>
      </c>
      <c r="D8" s="49">
        <f>'Rabi Oilseeds, 2022-23'!D97</f>
        <v>0</v>
      </c>
      <c r="E8" s="49">
        <f>'Rabi Oilseeds, 2022-23'!E97</f>
        <v>0</v>
      </c>
      <c r="F8" s="49">
        <f>'Rabi Oilseeds, 2022-23'!F97</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2022-23'!C136</f>
        <v>0</v>
      </c>
      <c r="D9" s="49">
        <f>'Rabi Oilseeds, 2022-23'!D136</f>
        <v>0</v>
      </c>
      <c r="E9" s="49">
        <f>'Rabi Oilseeds, 2022-23'!E136</f>
        <v>0</v>
      </c>
      <c r="F9" s="49">
        <f>'Rabi Oilseeds, 2022-23'!F136</f>
        <v>0</v>
      </c>
      <c r="G9" s="48">
        <f t="shared" si="2"/>
        <v>0</v>
      </c>
      <c r="H9" s="48">
        <f t="shared" si="3"/>
        <v>0</v>
      </c>
      <c r="I9" s="28" t="e">
        <f t="shared" si="0"/>
        <v>#DIV/0!</v>
      </c>
      <c r="J9" s="28" t="e">
        <f t="shared" si="1"/>
        <v>#DIV/0!</v>
      </c>
      <c r="K9" s="2"/>
    </row>
    <row r="10" spans="1:11" ht="30" customHeight="1">
      <c r="A10" s="30">
        <v>5</v>
      </c>
      <c r="B10" s="24" t="s">
        <v>28</v>
      </c>
      <c r="C10" s="49">
        <f>'Rabi Oilseeds, 2022-23'!C173</f>
        <v>0</v>
      </c>
      <c r="D10" s="49">
        <f>'Rabi Oilseeds, 2022-23'!D173</f>
        <v>0</v>
      </c>
      <c r="E10" s="49">
        <f>'Rabi Oilseeds, 2022-23'!E173</f>
        <v>0</v>
      </c>
      <c r="F10" s="49">
        <f>'Rabi Oilseeds, 2022-23'!F173</f>
        <v>0</v>
      </c>
      <c r="G10" s="48">
        <f t="shared" si="2"/>
        <v>0</v>
      </c>
      <c r="H10" s="48">
        <f t="shared" si="3"/>
        <v>0</v>
      </c>
      <c r="I10" s="28" t="e">
        <f t="shared" si="0"/>
        <v>#DIV/0!</v>
      </c>
      <c r="J10" s="28" t="e">
        <f t="shared" si="1"/>
        <v>#DIV/0!</v>
      </c>
      <c r="K10" s="2"/>
    </row>
    <row r="11" spans="1:11" ht="30" customHeight="1">
      <c r="A11" s="31">
        <v>6</v>
      </c>
      <c r="B11" s="24" t="s">
        <v>29</v>
      </c>
      <c r="C11" s="49">
        <f>'Rabi Oilseeds, 2022-23'!C214</f>
        <v>0.0015</v>
      </c>
      <c r="D11" s="49">
        <f>'Rabi Oilseeds, 2022-23'!D214</f>
        <v>0.0010733333333333333</v>
      </c>
      <c r="E11" s="49">
        <f>'Rabi Oilseeds, 2022-23'!E214</f>
        <v>0</v>
      </c>
      <c r="F11" s="49">
        <f>'Rabi Oilseeds, 2022-23'!F214</f>
        <v>0</v>
      </c>
      <c r="G11" s="48">
        <f t="shared" si="2"/>
        <v>-0.0010733333333333333</v>
      </c>
      <c r="H11" s="48">
        <f t="shared" si="3"/>
        <v>0</v>
      </c>
      <c r="I11" s="28">
        <f t="shared" si="0"/>
        <v>-100</v>
      </c>
      <c r="J11" s="28">
        <f t="shared" si="1"/>
        <v>0</v>
      </c>
      <c r="K11" s="33"/>
    </row>
    <row r="12" spans="1:11" ht="30" customHeight="1" thickBot="1">
      <c r="A12" s="115">
        <v>7</v>
      </c>
      <c r="B12" s="24" t="s">
        <v>30</v>
      </c>
      <c r="C12" s="49">
        <f>'Rabi Oilseeds, 2022-23'!C254</f>
        <v>0</v>
      </c>
      <c r="D12" s="49">
        <f>'Rabi Oilseeds, 2022-23'!D254</f>
        <v>0</v>
      </c>
      <c r="E12" s="49">
        <f>'Rabi Oilseeds, 2022-23'!E254</f>
        <v>0</v>
      </c>
      <c r="F12" s="49">
        <f>'Rabi Oilseeds, 2022-23'!F254</f>
        <v>0</v>
      </c>
      <c r="G12" s="48">
        <f t="shared" si="2"/>
        <v>0</v>
      </c>
      <c r="H12" s="48">
        <f t="shared" si="3"/>
        <v>0</v>
      </c>
      <c r="I12" s="28" t="e">
        <f t="shared" si="0"/>
        <v>#DIV/0!</v>
      </c>
      <c r="J12" s="28" t="e">
        <f t="shared" si="1"/>
        <v>#DIV/0!</v>
      </c>
      <c r="K12" s="117"/>
    </row>
    <row r="13" spans="1:11" ht="30" customHeight="1" thickBot="1">
      <c r="A13" s="233" t="s">
        <v>22</v>
      </c>
      <c r="B13" s="234"/>
      <c r="C13" s="34">
        <f>SUM(C6:C12)</f>
        <v>0.4731</v>
      </c>
      <c r="D13" s="34">
        <f>SUM(D6:D12)</f>
        <v>0.32077933333333325</v>
      </c>
      <c r="E13" s="34">
        <f>SUM(E6:E12)</f>
        <v>0.35458</v>
      </c>
      <c r="F13" s="34">
        <f>SUM(F6:F12)</f>
        <v>0.30668</v>
      </c>
      <c r="G13" s="35">
        <f t="shared" si="2"/>
        <v>0.03380066666666676</v>
      </c>
      <c r="H13" s="35">
        <f t="shared" si="3"/>
        <v>0.0479</v>
      </c>
      <c r="I13" s="37">
        <f t="shared" si="0"/>
        <v>10.537046235314442</v>
      </c>
      <c r="J13" s="37">
        <f t="shared" si="1"/>
        <v>14.932383424534834</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11.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111</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39.7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2022-23'!C16</f>
        <v>3.0748</v>
      </c>
      <c r="D6" s="47">
        <f>'Rabi Oilseeds, 2022-23'!D16</f>
        <v>3.2206099999999998</v>
      </c>
      <c r="E6" s="47">
        <f>'Rabi Oilseeds, 2022-23'!E16</f>
        <v>3.71474</v>
      </c>
      <c r="F6" s="47">
        <f>'Rabi Oilseeds, 2022-23'!F16</f>
        <v>3.70353</v>
      </c>
      <c r="G6" s="48">
        <f>E6-D6</f>
        <v>0.4941300000000002</v>
      </c>
      <c r="H6" s="48">
        <f>E6-F6</f>
        <v>0.01120999999999972</v>
      </c>
      <c r="I6" s="28">
        <f>(G6/D6)*100</f>
        <v>15.342745628933658</v>
      </c>
      <c r="J6" s="28">
        <f>(H6/D6)*100</f>
        <v>0.34807070710206206</v>
      </c>
      <c r="K6" s="29"/>
      <c r="L6" s="25"/>
    </row>
    <row r="7" spans="1:11" s="3" customFormat="1" ht="30" customHeight="1">
      <c r="A7" s="24">
        <v>2</v>
      </c>
      <c r="B7" s="24" t="s">
        <v>25</v>
      </c>
      <c r="C7" s="49">
        <f>'Rabi Oilseeds, 2022-23'!C59</f>
        <v>0</v>
      </c>
      <c r="D7" s="49">
        <f>'Rabi Oilseeds, 2022-23'!D59</f>
        <v>0</v>
      </c>
      <c r="E7" s="49">
        <f>'Rabi Oilseeds, 2022-23'!E59</f>
        <v>0</v>
      </c>
      <c r="F7" s="49">
        <f>'Rabi Oilseeds, 2022-23'!F59</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2022-23'!C98</f>
        <v>0.0087</v>
      </c>
      <c r="D8" s="49">
        <f>'Rabi Oilseeds, 2022-23'!D98</f>
        <v>0.007604</v>
      </c>
      <c r="E8" s="49">
        <f>'Rabi Oilseeds, 2022-23'!E98</f>
        <v>0.00332</v>
      </c>
      <c r="F8" s="49">
        <f>'Rabi Oilseeds, 2022-23'!F98</f>
        <v>0.00406</v>
      </c>
      <c r="G8" s="48">
        <f aca="true" t="shared" si="2" ref="G8:G13">E8-D8</f>
        <v>-0.004284</v>
      </c>
      <c r="H8" s="48">
        <f aca="true" t="shared" si="3" ref="H8:H13">E8-F8</f>
        <v>-0.0007400000000000002</v>
      </c>
      <c r="I8" s="28">
        <f t="shared" si="0"/>
        <v>-56.3387690689111</v>
      </c>
      <c r="J8" s="28">
        <f t="shared" si="1"/>
        <v>-9.731720147290902</v>
      </c>
      <c r="K8" s="2"/>
      <c r="X8" s="3"/>
    </row>
    <row r="9" spans="1:11" ht="30" customHeight="1">
      <c r="A9" s="24">
        <v>4</v>
      </c>
      <c r="B9" s="24" t="s">
        <v>27</v>
      </c>
      <c r="C9" s="49">
        <f>'Rabi Oilseeds, 2022-23'!C137</f>
        <v>0.0091</v>
      </c>
      <c r="D9" s="49">
        <f>'Rabi Oilseeds, 2022-23'!D137</f>
        <v>0.008282000000000001</v>
      </c>
      <c r="E9" s="49">
        <f>'Rabi Oilseeds, 2022-23'!E137</f>
        <v>0.00199</v>
      </c>
      <c r="F9" s="49">
        <f>'Rabi Oilseeds, 2022-23'!F137</f>
        <v>0.0028</v>
      </c>
      <c r="G9" s="48">
        <f t="shared" si="2"/>
        <v>-0.006292000000000001</v>
      </c>
      <c r="H9" s="48">
        <f t="shared" si="3"/>
        <v>-0.00081</v>
      </c>
      <c r="I9" s="28">
        <f t="shared" si="0"/>
        <v>-75.97198744264671</v>
      </c>
      <c r="J9" s="28">
        <f t="shared" si="1"/>
        <v>-9.780246317314656</v>
      </c>
      <c r="K9" s="2"/>
    </row>
    <row r="10" spans="1:11" ht="30" customHeight="1">
      <c r="A10" s="30">
        <v>5</v>
      </c>
      <c r="B10" s="24" t="s">
        <v>28</v>
      </c>
      <c r="C10" s="49">
        <f>'Rabi Oilseeds, 2022-23'!C174</f>
        <v>0</v>
      </c>
      <c r="D10" s="49">
        <f>'Rabi Oilseeds, 2022-23'!D174</f>
        <v>0</v>
      </c>
      <c r="E10" s="49">
        <f>'Rabi Oilseeds, 2022-23'!E174</f>
        <v>0</v>
      </c>
      <c r="F10" s="49">
        <f>'Rabi Oilseeds, 2022-23'!F174</f>
        <v>0</v>
      </c>
      <c r="G10" s="48">
        <f t="shared" si="2"/>
        <v>0</v>
      </c>
      <c r="H10" s="48">
        <f t="shared" si="3"/>
        <v>0</v>
      </c>
      <c r="I10" s="28" t="e">
        <f t="shared" si="0"/>
        <v>#DIV/0!</v>
      </c>
      <c r="J10" s="28" t="e">
        <f t="shared" si="1"/>
        <v>#DIV/0!</v>
      </c>
      <c r="K10" s="2"/>
    </row>
    <row r="11" spans="1:11" ht="30" customHeight="1">
      <c r="A11" s="31">
        <v>6</v>
      </c>
      <c r="B11" s="24" t="s">
        <v>29</v>
      </c>
      <c r="C11" s="49">
        <f>'Rabi Oilseeds, 2022-23'!C215</f>
        <v>0.4314</v>
      </c>
      <c r="D11" s="49">
        <f>'Rabi Oilseeds, 2022-23'!D215</f>
        <v>0.422208</v>
      </c>
      <c r="E11" s="49">
        <f>'Rabi Oilseeds, 2022-23'!E215</f>
        <v>0.42077</v>
      </c>
      <c r="F11" s="49">
        <f>'Rabi Oilseeds, 2022-23'!F215</f>
        <v>0.48208</v>
      </c>
      <c r="G11" s="48">
        <f t="shared" si="2"/>
        <v>-0.0014380000000000503</v>
      </c>
      <c r="H11" s="48">
        <f t="shared" si="3"/>
        <v>-0.06131000000000003</v>
      </c>
      <c r="I11" s="28">
        <f t="shared" si="0"/>
        <v>-0.3405904198878397</v>
      </c>
      <c r="J11" s="28">
        <f t="shared" si="1"/>
        <v>-14.521278611490077</v>
      </c>
      <c r="K11" s="33"/>
    </row>
    <row r="12" spans="1:11" ht="30" customHeight="1" thickBot="1">
      <c r="A12" s="115">
        <v>7</v>
      </c>
      <c r="B12" s="24" t="s">
        <v>30</v>
      </c>
      <c r="C12" s="49">
        <f>'Rabi Oilseeds, 2022-23'!C255</f>
        <v>0</v>
      </c>
      <c r="D12" s="49">
        <f>'Rabi Oilseeds, 2022-23'!D255</f>
        <v>0</v>
      </c>
      <c r="E12" s="49">
        <f>'Rabi Oilseeds, 2022-23'!E255</f>
        <v>0</v>
      </c>
      <c r="F12" s="49">
        <f>'Rabi Oilseeds, 2022-23'!F255</f>
        <v>0</v>
      </c>
      <c r="G12" s="48">
        <f t="shared" si="2"/>
        <v>0</v>
      </c>
      <c r="H12" s="48">
        <f t="shared" si="3"/>
        <v>0</v>
      </c>
      <c r="I12" s="28" t="e">
        <f t="shared" si="0"/>
        <v>#DIV/0!</v>
      </c>
      <c r="J12" s="28" t="e">
        <f t="shared" si="1"/>
        <v>#DIV/0!</v>
      </c>
      <c r="K12" s="117"/>
    </row>
    <row r="13" spans="1:11" ht="30" customHeight="1" thickBot="1">
      <c r="A13" s="233" t="s">
        <v>22</v>
      </c>
      <c r="B13" s="234"/>
      <c r="C13" s="34">
        <f>SUM(C6:C12)</f>
        <v>3.5240000000000005</v>
      </c>
      <c r="D13" s="34">
        <f>SUM(D6:D12)</f>
        <v>3.6587039999999997</v>
      </c>
      <c r="E13" s="34">
        <f>SUM(E6:E12)</f>
        <v>4.14082</v>
      </c>
      <c r="F13" s="34">
        <f>SUM(F6:F12)</f>
        <v>4.19247</v>
      </c>
      <c r="G13" s="35">
        <f t="shared" si="2"/>
        <v>0.482116</v>
      </c>
      <c r="H13" s="35">
        <f t="shared" si="3"/>
        <v>-0.05165000000000042</v>
      </c>
      <c r="I13" s="37">
        <f t="shared" si="0"/>
        <v>13.177234343089793</v>
      </c>
      <c r="J13" s="37">
        <f t="shared" si="1"/>
        <v>-1.411702067180084</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12.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8</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0.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2022-23'!C17</f>
        <v>0.0187</v>
      </c>
      <c r="D6" s="47">
        <f>'Rabi Oilseeds, 2022-23'!D17</f>
        <v>0.002266666666666667</v>
      </c>
      <c r="E6" s="47">
        <f>'Rabi Oilseeds, 2022-23'!E17</f>
        <v>0</v>
      </c>
      <c r="F6" s="47">
        <f>'Rabi Oilseeds, 2022-23'!F17</f>
        <v>0</v>
      </c>
      <c r="G6" s="48">
        <f>E6-D6</f>
        <v>-0.002266666666666667</v>
      </c>
      <c r="H6" s="48">
        <f>E6-F6</f>
        <v>0</v>
      </c>
      <c r="I6" s="28">
        <f>(G6/D6)*100</f>
        <v>-100</v>
      </c>
      <c r="J6" s="28">
        <f>(H6/D6)*100</f>
        <v>0</v>
      </c>
      <c r="K6" s="29"/>
      <c r="L6" s="25"/>
    </row>
    <row r="7" spans="1:11" s="3" customFormat="1" ht="30" customHeight="1">
      <c r="A7" s="24">
        <v>2</v>
      </c>
      <c r="B7" s="24" t="s">
        <v>25</v>
      </c>
      <c r="C7" s="49">
        <f>'Rabi Oilseeds, 2022-23'!C60</f>
        <v>1.6256</v>
      </c>
      <c r="D7" s="49">
        <f>'Rabi Oilseeds, 2022-23'!D60</f>
        <v>1.126</v>
      </c>
      <c r="E7" s="49">
        <f>'Rabi Oilseeds, 2022-23'!E60</f>
        <v>1.65</v>
      </c>
      <c r="F7" s="49">
        <f>'Rabi Oilseeds, 2022-23'!F60</f>
        <v>1.38</v>
      </c>
      <c r="G7" s="48">
        <f>E7-D7</f>
        <v>0.524</v>
      </c>
      <c r="H7" s="48">
        <f>E7-F7</f>
        <v>0.27</v>
      </c>
      <c r="I7" s="28">
        <f aca="true" t="shared" si="0" ref="I7:I13">(G7/D7)*100</f>
        <v>46.536412078152765</v>
      </c>
      <c r="J7" s="28">
        <f aca="true" t="shared" si="1" ref="J7:J13">(H7/D7)*100</f>
        <v>23.978685612788635</v>
      </c>
      <c r="K7" s="2"/>
    </row>
    <row r="8" spans="1:24" ht="30" customHeight="1">
      <c r="A8" s="24">
        <v>3</v>
      </c>
      <c r="B8" s="24" t="s">
        <v>26</v>
      </c>
      <c r="C8" s="49">
        <f>'Rabi Oilseeds, 2022-23'!C99</f>
        <v>0.2743</v>
      </c>
      <c r="D8" s="49">
        <f>'Rabi Oilseeds, 2022-23'!D99</f>
        <v>0.312</v>
      </c>
      <c r="E8" s="49">
        <f>'Rabi Oilseeds, 2022-23'!E99</f>
        <v>0.39</v>
      </c>
      <c r="F8" s="49">
        <f>'Rabi Oilseeds, 2022-23'!F99</f>
        <v>0.42</v>
      </c>
      <c r="G8" s="48">
        <f aca="true" t="shared" si="2" ref="G8:G13">E8-D8</f>
        <v>0.07800000000000001</v>
      </c>
      <c r="H8" s="48">
        <f aca="true" t="shared" si="3" ref="H8:H13">E8-F8</f>
        <v>-0.02999999999999997</v>
      </c>
      <c r="I8" s="28">
        <f t="shared" si="0"/>
        <v>25.000000000000007</v>
      </c>
      <c r="J8" s="28">
        <f t="shared" si="1"/>
        <v>-9.615384615384606</v>
      </c>
      <c r="K8" s="2"/>
      <c r="X8" s="3"/>
    </row>
    <row r="9" spans="1:11" ht="30" customHeight="1">
      <c r="A9" s="24">
        <v>4</v>
      </c>
      <c r="B9" s="24" t="s">
        <v>27</v>
      </c>
      <c r="C9" s="49">
        <f>'Rabi Oilseeds, 2022-23'!C138</f>
        <v>0.5351</v>
      </c>
      <c r="D9" s="49">
        <f>'Rabi Oilseeds, 2022-23'!D138</f>
        <v>0.796</v>
      </c>
      <c r="E9" s="49">
        <f>'Rabi Oilseeds, 2022-23'!E138</f>
        <v>0.46</v>
      </c>
      <c r="F9" s="49">
        <f>'Rabi Oilseeds, 2022-23'!F138</f>
        <v>0.72</v>
      </c>
      <c r="G9" s="48">
        <f t="shared" si="2"/>
        <v>-0.336</v>
      </c>
      <c r="H9" s="48">
        <f t="shared" si="3"/>
        <v>-0.25999999999999995</v>
      </c>
      <c r="I9" s="28">
        <f t="shared" si="0"/>
        <v>-42.211055276381906</v>
      </c>
      <c r="J9" s="28">
        <f t="shared" si="1"/>
        <v>-32.66331658291456</v>
      </c>
      <c r="K9" s="2"/>
    </row>
    <row r="10" spans="1:11" ht="30" customHeight="1">
      <c r="A10" s="30">
        <v>5</v>
      </c>
      <c r="B10" s="24" t="s">
        <v>28</v>
      </c>
      <c r="C10" s="49">
        <f>'Rabi Oilseeds, 2022-23'!C175</f>
        <v>0</v>
      </c>
      <c r="D10" s="49">
        <f>'Rabi Oilseeds, 2022-23'!D175</f>
        <v>0.0025</v>
      </c>
      <c r="E10" s="49">
        <f>'Rabi Oilseeds, 2022-23'!E175</f>
        <v>0</v>
      </c>
      <c r="F10" s="49">
        <f>'Rabi Oilseeds, 2022-23'!F175</f>
        <v>0</v>
      </c>
      <c r="G10" s="48">
        <f t="shared" si="2"/>
        <v>-0.0025</v>
      </c>
      <c r="H10" s="48">
        <f t="shared" si="3"/>
        <v>0</v>
      </c>
      <c r="I10" s="28">
        <f t="shared" si="0"/>
        <v>-100</v>
      </c>
      <c r="J10" s="28">
        <f t="shared" si="1"/>
        <v>0</v>
      </c>
      <c r="K10" s="2"/>
    </row>
    <row r="11" spans="1:11" ht="30" customHeight="1">
      <c r="A11" s="24">
        <v>6</v>
      </c>
      <c r="B11" s="24" t="s">
        <v>29</v>
      </c>
      <c r="C11" s="49">
        <f>'Rabi Oilseeds, 2022-23'!C216</f>
        <v>0.0178</v>
      </c>
      <c r="D11" s="49">
        <f>'Rabi Oilseeds, 2022-23'!D216</f>
        <v>0.028000000000000004</v>
      </c>
      <c r="E11" s="49">
        <f>'Rabi Oilseeds, 2022-23'!E216</f>
        <v>0.03</v>
      </c>
      <c r="F11" s="49">
        <f>'Rabi Oilseeds, 2022-23'!F216</f>
        <v>0.03</v>
      </c>
      <c r="G11" s="48">
        <f t="shared" si="2"/>
        <v>0.001999999999999995</v>
      </c>
      <c r="H11" s="48">
        <f t="shared" si="3"/>
        <v>0</v>
      </c>
      <c r="I11" s="28">
        <f t="shared" si="0"/>
        <v>7.142857142857123</v>
      </c>
      <c r="J11" s="28">
        <f t="shared" si="1"/>
        <v>0</v>
      </c>
      <c r="K11" s="33"/>
    </row>
    <row r="12" spans="1:11" ht="30" customHeight="1" thickBot="1">
      <c r="A12" s="115">
        <v>7</v>
      </c>
      <c r="B12" s="24" t="s">
        <v>30</v>
      </c>
      <c r="C12" s="49">
        <f>'Rabi Oilseeds, 2022-23'!C256</f>
        <v>0</v>
      </c>
      <c r="D12" s="49">
        <f>'Rabi Oilseeds, 2022-23'!D256</f>
        <v>0.02075</v>
      </c>
      <c r="E12" s="49">
        <f>'Rabi Oilseeds, 2022-23'!E256</f>
        <v>0.06</v>
      </c>
      <c r="F12" s="49">
        <f>'Rabi Oilseeds, 2022-23'!F256</f>
        <v>0.07</v>
      </c>
      <c r="G12" s="48">
        <f t="shared" si="2"/>
        <v>0.03924999999999999</v>
      </c>
      <c r="H12" s="48">
        <f t="shared" si="3"/>
        <v>-0.010000000000000009</v>
      </c>
      <c r="I12" s="28">
        <f t="shared" si="0"/>
        <v>189.15662650602405</v>
      </c>
      <c r="J12" s="28">
        <f t="shared" si="1"/>
        <v>-48.19277108433739</v>
      </c>
      <c r="K12" s="117"/>
    </row>
    <row r="13" spans="1:11" ht="30" customHeight="1" thickBot="1">
      <c r="A13" s="233" t="s">
        <v>22</v>
      </c>
      <c r="B13" s="234"/>
      <c r="C13" s="34">
        <f>SUM(C6:C12)</f>
        <v>2.4715</v>
      </c>
      <c r="D13" s="34">
        <f>SUM(D6:D12)</f>
        <v>2.2875166666666664</v>
      </c>
      <c r="E13" s="34">
        <f>SUM(E6:E12)</f>
        <v>2.59</v>
      </c>
      <c r="F13" s="34">
        <f>SUM(F6:F12)</f>
        <v>2.619999999999999</v>
      </c>
      <c r="G13" s="35">
        <f t="shared" si="2"/>
        <v>0.30248333333333344</v>
      </c>
      <c r="H13" s="35">
        <f t="shared" si="3"/>
        <v>-0.02999999999999936</v>
      </c>
      <c r="I13" s="37">
        <f t="shared" si="0"/>
        <v>13.223218774362305</v>
      </c>
      <c r="J13" s="37">
        <f t="shared" si="1"/>
        <v>-1.3114658545292652</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C21" sqref="C21"/>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112</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0.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2022-23'!C19</f>
        <v>7.174</v>
      </c>
      <c r="D6" s="47">
        <f>'Rabi Oilseeds, 2022-23'!D19</f>
        <v>8.386</v>
      </c>
      <c r="E6" s="47">
        <f>'Rabi Oilseeds, 2022-23'!E19</f>
        <v>14.04</v>
      </c>
      <c r="F6" s="47">
        <f>'Rabi Oilseeds, 2022-23'!F19</f>
        <v>11.72</v>
      </c>
      <c r="G6" s="48">
        <f>E6-D6</f>
        <v>5.654</v>
      </c>
      <c r="H6" s="48">
        <f>E6-F6</f>
        <v>2.3199999999999985</v>
      </c>
      <c r="I6" s="28">
        <f>(G6/D6)*100</f>
        <v>67.42189363224422</v>
      </c>
      <c r="J6" s="28">
        <f>(H6/D6)*100</f>
        <v>27.665156212735496</v>
      </c>
      <c r="K6" s="29"/>
      <c r="L6" s="25"/>
    </row>
    <row r="7" spans="1:11" s="3" customFormat="1" ht="30" customHeight="1">
      <c r="A7" s="24">
        <v>2</v>
      </c>
      <c r="B7" s="24" t="s">
        <v>25</v>
      </c>
      <c r="C7" s="49">
        <f>'Rabi Oilseeds, 2022-23'!C62</f>
        <v>0.042</v>
      </c>
      <c r="D7" s="49">
        <f>'Rabi Oilseeds, 2022-23'!D62</f>
        <v>0</v>
      </c>
      <c r="E7" s="49">
        <f>'Rabi Oilseeds, 2022-23'!E62</f>
        <v>0</v>
      </c>
      <c r="F7" s="49">
        <f>'Rabi Oilseeds, 2022-23'!F62</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2022-23'!C101</f>
        <v>0.0775</v>
      </c>
      <c r="D8" s="49">
        <f>'Rabi Oilseeds, 2022-23'!D101</f>
        <v>0</v>
      </c>
      <c r="E8" s="49">
        <f>'Rabi Oilseeds, 2022-23'!E101</f>
        <v>0</v>
      </c>
      <c r="F8" s="49">
        <f>'Rabi Oilseeds, 2022-23'!F101</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2022-23'!C140</f>
        <v>0.01</v>
      </c>
      <c r="D9" s="49">
        <f>'Rabi Oilseeds, 2022-23'!D140</f>
        <v>0</v>
      </c>
      <c r="E9" s="49">
        <f>'Rabi Oilseeds, 2022-23'!E140</f>
        <v>0</v>
      </c>
      <c r="F9" s="49">
        <f>'Rabi Oilseeds, 2022-23'!F140</f>
        <v>0</v>
      </c>
      <c r="G9" s="48">
        <f t="shared" si="2"/>
        <v>0</v>
      </c>
      <c r="H9" s="48">
        <f t="shared" si="3"/>
        <v>0</v>
      </c>
      <c r="I9" s="28" t="e">
        <f t="shared" si="0"/>
        <v>#DIV/0!</v>
      </c>
      <c r="J9" s="28" t="e">
        <f t="shared" si="1"/>
        <v>#DIV/0!</v>
      </c>
      <c r="K9" s="2"/>
    </row>
    <row r="10" spans="1:11" ht="30" customHeight="1">
      <c r="A10" s="30">
        <v>5</v>
      </c>
      <c r="B10" s="24" t="s">
        <v>28</v>
      </c>
      <c r="C10" s="49">
        <f>'Rabi Oilseeds, 2022-23'!C177</f>
        <v>0</v>
      </c>
      <c r="D10" s="49">
        <f>'Rabi Oilseeds, 2022-23'!D177</f>
        <v>0</v>
      </c>
      <c r="E10" s="49">
        <f>'Rabi Oilseeds, 2022-23'!E177</f>
        <v>0</v>
      </c>
      <c r="F10" s="49">
        <f>'Rabi Oilseeds, 2022-23'!F177</f>
        <v>0</v>
      </c>
      <c r="G10" s="48">
        <f t="shared" si="2"/>
        <v>0</v>
      </c>
      <c r="H10" s="48">
        <f t="shared" si="3"/>
        <v>0</v>
      </c>
      <c r="I10" s="28" t="e">
        <f t="shared" si="0"/>
        <v>#DIV/0!</v>
      </c>
      <c r="J10" s="28" t="e">
        <f t="shared" si="1"/>
        <v>#DIV/0!</v>
      </c>
      <c r="K10" s="2"/>
    </row>
    <row r="11" spans="1:11" ht="30" customHeight="1">
      <c r="A11" s="31">
        <v>6</v>
      </c>
      <c r="B11" s="24" t="s">
        <v>29</v>
      </c>
      <c r="C11" s="49">
        <f>'Rabi Oilseeds, 2022-23'!C218</f>
        <v>0.84</v>
      </c>
      <c r="D11" s="49">
        <f>'Rabi Oilseeds, 2022-23'!D218</f>
        <v>1.292</v>
      </c>
      <c r="E11" s="49">
        <f>'Rabi Oilseeds, 2022-23'!E218</f>
        <v>1.27</v>
      </c>
      <c r="F11" s="49">
        <f>'Rabi Oilseeds, 2022-23'!F218</f>
        <v>1.02</v>
      </c>
      <c r="G11" s="48">
        <f t="shared" si="2"/>
        <v>-0.02200000000000002</v>
      </c>
      <c r="H11" s="48">
        <f t="shared" si="3"/>
        <v>0.25</v>
      </c>
      <c r="I11" s="28">
        <f t="shared" si="0"/>
        <v>-1.70278637770898</v>
      </c>
      <c r="J11" s="28">
        <f t="shared" si="1"/>
        <v>19.349845201238388</v>
      </c>
      <c r="K11" s="33"/>
    </row>
    <row r="12" spans="1:11" ht="30" customHeight="1" thickBot="1">
      <c r="A12" s="115">
        <v>7</v>
      </c>
      <c r="B12" s="24" t="s">
        <v>30</v>
      </c>
      <c r="C12" s="49">
        <f>'Rabi Oilseeds, 2022-23'!C258</f>
        <v>0</v>
      </c>
      <c r="D12" s="49">
        <f>'Rabi Oilseeds, 2022-23'!D258</f>
        <v>0</v>
      </c>
      <c r="E12" s="49">
        <f>'Rabi Oilseeds, 2022-23'!E258</f>
        <v>0</v>
      </c>
      <c r="F12" s="49">
        <f>'Rabi Oilseeds, 2022-23'!F258</f>
        <v>0</v>
      </c>
      <c r="G12" s="48">
        <f t="shared" si="2"/>
        <v>0</v>
      </c>
      <c r="H12" s="48">
        <f t="shared" si="3"/>
        <v>0</v>
      </c>
      <c r="I12" s="28" t="e">
        <f t="shared" si="0"/>
        <v>#DIV/0!</v>
      </c>
      <c r="J12" s="28" t="e">
        <f t="shared" si="1"/>
        <v>#DIV/0!</v>
      </c>
      <c r="K12" s="117"/>
    </row>
    <row r="13" spans="1:11" ht="30" customHeight="1" thickBot="1">
      <c r="A13" s="233" t="s">
        <v>22</v>
      </c>
      <c r="B13" s="234"/>
      <c r="C13" s="34">
        <f>SUM(C6:C12)</f>
        <v>8.1435</v>
      </c>
      <c r="D13" s="34">
        <f>SUM(D6:D12)</f>
        <v>9.677999999999999</v>
      </c>
      <c r="E13" s="34">
        <f>SUM(E6:E12)</f>
        <v>15.309999999999999</v>
      </c>
      <c r="F13" s="34">
        <f>SUM(F6:F12)</f>
        <v>12.74</v>
      </c>
      <c r="G13" s="35">
        <f t="shared" si="2"/>
        <v>5.632</v>
      </c>
      <c r="H13" s="35">
        <f t="shared" si="3"/>
        <v>2.5699999999999985</v>
      </c>
      <c r="I13" s="37">
        <f t="shared" si="0"/>
        <v>58.193841702831165</v>
      </c>
      <c r="J13" s="37">
        <f t="shared" si="1"/>
        <v>26.55507336226492</v>
      </c>
      <c r="K13" s="36"/>
    </row>
    <row r="14" spans="1:11" ht="21.75" customHeight="1">
      <c r="A14" s="237"/>
      <c r="B14" s="237"/>
      <c r="C14" s="237"/>
      <c r="D14" s="237"/>
      <c r="E14" s="237"/>
      <c r="F14" s="237"/>
      <c r="G14" s="237"/>
      <c r="H14" s="237"/>
      <c r="I14" s="237"/>
      <c r="J14" s="237"/>
      <c r="K14" s="237"/>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7">
    <mergeCell ref="K4:K5"/>
    <mergeCell ref="A13:B13"/>
    <mergeCell ref="A15:K15"/>
    <mergeCell ref="A16:K16"/>
    <mergeCell ref="A17:K17"/>
    <mergeCell ref="A18:K18"/>
    <mergeCell ref="A14:K14"/>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14.xml><?xml version="1.0" encoding="utf-8"?>
<worksheet xmlns="http://schemas.openxmlformats.org/spreadsheetml/2006/main" xmlns:r="http://schemas.openxmlformats.org/officeDocument/2006/relationships">
  <dimension ref="A1:X20"/>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36.7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2022-23'!C20</f>
        <v>0.1194</v>
      </c>
      <c r="D6" s="47">
        <f>'Rabi Oilseeds, 2022-23'!D20</f>
        <v>0.05626</v>
      </c>
      <c r="E6" s="47">
        <f>'Rabi Oilseeds, 2022-23'!E20</f>
        <v>0</v>
      </c>
      <c r="F6" s="47">
        <f>'Rabi Oilseeds, 2022-23'!F20</f>
        <v>0</v>
      </c>
      <c r="G6" s="48">
        <f>E6-D6</f>
        <v>-0.05626</v>
      </c>
      <c r="H6" s="48">
        <f>E6-F6</f>
        <v>0</v>
      </c>
      <c r="I6" s="28">
        <f>(G6/D6)*100</f>
        <v>-100</v>
      </c>
      <c r="J6" s="28">
        <f>(H6/D6)*100</f>
        <v>0</v>
      </c>
      <c r="K6" s="29"/>
      <c r="L6" s="25"/>
    </row>
    <row r="7" spans="1:11" s="3" customFormat="1" ht="30" customHeight="1">
      <c r="A7" s="24">
        <v>2</v>
      </c>
      <c r="B7" s="24" t="s">
        <v>25</v>
      </c>
      <c r="C7" s="49">
        <f>'Rabi Oilseeds, 2022-23'!C63</f>
        <v>0.7007</v>
      </c>
      <c r="D7" s="49">
        <f>'Rabi Oilseeds, 2022-23'!D63</f>
        <v>0</v>
      </c>
      <c r="E7" s="49">
        <f>'Rabi Oilseeds, 2022-23'!E63</f>
        <v>0</v>
      </c>
      <c r="F7" s="49">
        <f>'Rabi Oilseeds, 2022-23'!F63</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2022-23'!C102</f>
        <v>0.3658</v>
      </c>
      <c r="D8" s="49">
        <f>'Rabi Oilseeds, 2022-23'!D102</f>
        <v>0.22704399999999997</v>
      </c>
      <c r="E8" s="49">
        <f>'Rabi Oilseeds, 2022-23'!E102</f>
        <v>0.30406</v>
      </c>
      <c r="F8" s="49">
        <f>'Rabi Oilseeds, 2022-23'!F102</f>
        <v>0.20061</v>
      </c>
      <c r="G8" s="48">
        <f aca="true" t="shared" si="2" ref="G8:G13">E8-D8</f>
        <v>0.07701600000000003</v>
      </c>
      <c r="H8" s="48">
        <f aca="true" t="shared" si="3" ref="H8:H13">E8-F8</f>
        <v>0.10344999999999999</v>
      </c>
      <c r="I8" s="28">
        <f t="shared" si="0"/>
        <v>33.92117827381478</v>
      </c>
      <c r="J8" s="28">
        <f t="shared" si="1"/>
        <v>45.56385546413911</v>
      </c>
      <c r="K8" s="2"/>
      <c r="X8" s="3"/>
    </row>
    <row r="9" spans="1:11" ht="30" customHeight="1">
      <c r="A9" s="24">
        <v>4</v>
      </c>
      <c r="B9" s="24" t="s">
        <v>27</v>
      </c>
      <c r="C9" s="49">
        <f>'Rabi Oilseeds, 2022-23'!C141</f>
        <v>0.1882</v>
      </c>
      <c r="D9" s="49">
        <f>'Rabi Oilseeds, 2022-23'!D141</f>
        <v>0.049104</v>
      </c>
      <c r="E9" s="49">
        <f>'Rabi Oilseeds, 2022-23'!E141</f>
        <v>0.07264</v>
      </c>
      <c r="F9" s="49">
        <f>'Rabi Oilseeds, 2022-23'!F141</f>
        <v>0.08089</v>
      </c>
      <c r="G9" s="48">
        <f t="shared" si="2"/>
        <v>0.023535999999999994</v>
      </c>
      <c r="H9" s="48">
        <f t="shared" si="3"/>
        <v>-0.008250000000000007</v>
      </c>
      <c r="I9" s="28">
        <f t="shared" si="0"/>
        <v>47.9309221244705</v>
      </c>
      <c r="J9" s="28">
        <f t="shared" si="1"/>
        <v>-16.80107526881722</v>
      </c>
      <c r="K9" s="2"/>
    </row>
    <row r="10" spans="1:11" ht="30" customHeight="1">
      <c r="A10" s="30">
        <v>5</v>
      </c>
      <c r="B10" s="24" t="s">
        <v>28</v>
      </c>
      <c r="C10" s="49">
        <f>'Rabi Oilseeds, 2022-23'!C178</f>
        <v>0.0797</v>
      </c>
      <c r="D10" s="49">
        <f>'Rabi Oilseeds, 2022-23'!D178</f>
        <v>0.011238000000000001</v>
      </c>
      <c r="E10" s="49">
        <f>'Rabi Oilseeds, 2022-23'!E178</f>
        <v>0.01391</v>
      </c>
      <c r="F10" s="49">
        <f>'Rabi Oilseeds, 2022-23'!F178</f>
        <v>0.01518</v>
      </c>
      <c r="G10" s="48">
        <f t="shared" si="2"/>
        <v>0.002671999999999999</v>
      </c>
      <c r="H10" s="48">
        <f t="shared" si="3"/>
        <v>-0.0012700000000000003</v>
      </c>
      <c r="I10" s="28">
        <f t="shared" si="0"/>
        <v>23.776472681971867</v>
      </c>
      <c r="J10" s="28">
        <f t="shared" si="1"/>
        <v>-11.300943228332445</v>
      </c>
      <c r="K10" s="2"/>
    </row>
    <row r="11" spans="1:11" ht="30" customHeight="1">
      <c r="A11" s="31">
        <v>6</v>
      </c>
      <c r="B11" s="24" t="s">
        <v>29</v>
      </c>
      <c r="C11" s="49">
        <f>'Rabi Oilseeds, 2022-23'!C219</f>
        <v>0.0886</v>
      </c>
      <c r="D11" s="49">
        <f>'Rabi Oilseeds, 2022-23'!D219</f>
        <v>0.077442</v>
      </c>
      <c r="E11" s="49">
        <f>'Rabi Oilseeds, 2022-23'!E219</f>
        <v>0.05748</v>
      </c>
      <c r="F11" s="49">
        <f>'Rabi Oilseeds, 2022-23'!F219</f>
        <v>0.0561</v>
      </c>
      <c r="G11" s="48">
        <f t="shared" si="2"/>
        <v>-0.019961999999999994</v>
      </c>
      <c r="H11" s="48">
        <f t="shared" si="3"/>
        <v>0.0013800000000000062</v>
      </c>
      <c r="I11" s="28">
        <f t="shared" si="0"/>
        <v>-25.776710312233664</v>
      </c>
      <c r="J11" s="28">
        <f t="shared" si="1"/>
        <v>1.7819787712094293</v>
      </c>
      <c r="K11" s="33"/>
    </row>
    <row r="12" spans="1:11" ht="30" customHeight="1" thickBot="1">
      <c r="A12" s="115">
        <v>7</v>
      </c>
      <c r="B12" s="24" t="s">
        <v>30</v>
      </c>
      <c r="C12" s="49">
        <f>'Rabi Oilseeds, 2022-23'!C259</f>
        <v>0</v>
      </c>
      <c r="D12" s="49">
        <f>'Rabi Oilseeds, 2022-23'!D259</f>
        <v>0.049514</v>
      </c>
      <c r="E12" s="49">
        <f>'Rabi Oilseeds, 2022-23'!E259</f>
        <v>0.21273</v>
      </c>
      <c r="F12" s="49">
        <f>'Rabi Oilseeds, 2022-23'!F259</f>
        <v>0.13227</v>
      </c>
      <c r="G12" s="48">
        <f t="shared" si="2"/>
        <v>0.163216</v>
      </c>
      <c r="H12" s="48">
        <f t="shared" si="3"/>
        <v>0.08046</v>
      </c>
      <c r="I12" s="28">
        <f t="shared" si="0"/>
        <v>329.63606252776987</v>
      </c>
      <c r="J12" s="28">
        <f t="shared" si="1"/>
        <v>162.49949509229714</v>
      </c>
      <c r="K12" s="117"/>
    </row>
    <row r="13" spans="1:11" ht="30" customHeight="1" thickBot="1">
      <c r="A13" s="233" t="s">
        <v>22</v>
      </c>
      <c r="B13" s="234"/>
      <c r="C13" s="34">
        <f>SUM(C6:C12)</f>
        <v>1.5424000000000002</v>
      </c>
      <c r="D13" s="34">
        <f>SUM(D6:D12)</f>
        <v>0.47060199999999996</v>
      </c>
      <c r="E13" s="34">
        <f>SUM(E6:E12)</f>
        <v>0.66082</v>
      </c>
      <c r="F13" s="34">
        <f>SUM(F6:F12)</f>
        <v>0.48505000000000004</v>
      </c>
      <c r="G13" s="35">
        <f t="shared" si="2"/>
        <v>0.190218</v>
      </c>
      <c r="H13" s="35">
        <f t="shared" si="3"/>
        <v>0.17576999999999993</v>
      </c>
      <c r="I13" s="37">
        <f t="shared" si="0"/>
        <v>40.420142710825715</v>
      </c>
      <c r="J13" s="37">
        <f t="shared" si="1"/>
        <v>37.350032511549024</v>
      </c>
      <c r="K13" s="36"/>
    </row>
    <row r="14" spans="1:11" ht="24.75" customHeight="1">
      <c r="A14" s="237"/>
      <c r="B14" s="237"/>
      <c r="C14" s="237"/>
      <c r="D14" s="237"/>
      <c r="E14" s="237"/>
      <c r="F14" s="237"/>
      <c r="G14" s="237"/>
      <c r="H14" s="237"/>
      <c r="I14" s="237"/>
      <c r="J14" s="237"/>
      <c r="K14" s="237"/>
    </row>
    <row r="15" spans="1:11" ht="24.75" customHeight="1">
      <c r="A15" s="238"/>
      <c r="B15" s="238"/>
      <c r="C15" s="238"/>
      <c r="D15" s="238"/>
      <c r="E15" s="238"/>
      <c r="F15" s="238"/>
      <c r="G15" s="238"/>
      <c r="H15" s="238"/>
      <c r="I15" s="238"/>
      <c r="J15" s="238"/>
      <c r="K15" s="238"/>
    </row>
    <row r="16" spans="1:11" s="12" customFormat="1" ht="15.75">
      <c r="A16" s="235" t="s">
        <v>34</v>
      </c>
      <c r="B16" s="235"/>
      <c r="C16" s="235"/>
      <c r="D16" s="235"/>
      <c r="E16" s="235"/>
      <c r="F16" s="235"/>
      <c r="G16" s="235"/>
      <c r="H16" s="235"/>
      <c r="I16" s="235"/>
      <c r="J16" s="235"/>
      <c r="K16" s="235"/>
    </row>
    <row r="17" spans="1:11" s="5" customFormat="1" ht="15.75">
      <c r="A17" s="236" t="s">
        <v>31</v>
      </c>
      <c r="B17" s="236"/>
      <c r="C17" s="236"/>
      <c r="D17" s="236"/>
      <c r="E17" s="236"/>
      <c r="F17" s="236"/>
      <c r="G17" s="236"/>
      <c r="H17" s="236"/>
      <c r="I17" s="236"/>
      <c r="J17" s="236"/>
      <c r="K17" s="236"/>
    </row>
    <row r="18" spans="1:11" s="5" customFormat="1" ht="15.75">
      <c r="A18" s="236" t="s">
        <v>32</v>
      </c>
      <c r="B18" s="236"/>
      <c r="C18" s="236"/>
      <c r="D18" s="236"/>
      <c r="E18" s="236"/>
      <c r="F18" s="236"/>
      <c r="G18" s="236"/>
      <c r="H18" s="236"/>
      <c r="I18" s="236"/>
      <c r="J18" s="236"/>
      <c r="K18" s="236"/>
    </row>
    <row r="19" spans="1:11" s="5" customFormat="1" ht="15.75">
      <c r="A19" s="236" t="s">
        <v>33</v>
      </c>
      <c r="B19" s="236"/>
      <c r="C19" s="236"/>
      <c r="D19" s="236"/>
      <c r="E19" s="236"/>
      <c r="F19" s="236"/>
      <c r="G19" s="236"/>
      <c r="H19" s="236"/>
      <c r="I19" s="236"/>
      <c r="J19" s="236"/>
      <c r="K19" s="236"/>
    </row>
    <row r="20" spans="1:7" ht="15.75">
      <c r="A20" s="10"/>
      <c r="B20" s="10"/>
      <c r="C20" s="11"/>
      <c r="D20" s="11"/>
      <c r="E20" s="11"/>
      <c r="F20" s="11"/>
      <c r="G20" s="10"/>
    </row>
  </sheetData>
  <sheetProtection/>
  <mergeCells count="18">
    <mergeCell ref="K4:K5"/>
    <mergeCell ref="A13:B13"/>
    <mergeCell ref="A16:K16"/>
    <mergeCell ref="A17:K17"/>
    <mergeCell ref="A18:K18"/>
    <mergeCell ref="A19:K19"/>
    <mergeCell ref="A14:K14"/>
    <mergeCell ref="A15:K15"/>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15.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2</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0.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2022-23'!C25</f>
        <v>0.0764</v>
      </c>
      <c r="D6" s="47">
        <f>'Rabi Oilseeds, 2022-23'!D25</f>
        <v>1.010552</v>
      </c>
      <c r="E6" s="47">
        <f>'Rabi Oilseeds, 2022-23'!E25</f>
        <v>1.08897</v>
      </c>
      <c r="F6" s="47">
        <f>'Rabi Oilseeds, 2022-23'!F25</f>
        <v>0.99277</v>
      </c>
      <c r="G6" s="48">
        <f>E6-D6</f>
        <v>0.0784180000000001</v>
      </c>
      <c r="H6" s="48">
        <f>E6-F6</f>
        <v>0.09619999999999995</v>
      </c>
      <c r="I6" s="28">
        <f>(G6/D6)*100</f>
        <v>7.759917352100645</v>
      </c>
      <c r="J6" s="28">
        <f>(H6/D6)*100</f>
        <v>9.51954971144483</v>
      </c>
      <c r="K6" s="29"/>
      <c r="L6" s="25"/>
    </row>
    <row r="7" spans="1:11" s="3" customFormat="1" ht="30" customHeight="1">
      <c r="A7" s="24">
        <v>2</v>
      </c>
      <c r="B7" s="24" t="s">
        <v>25</v>
      </c>
      <c r="C7" s="49">
        <f>'Rabi Oilseeds, 2022-23'!C68</f>
        <v>0.1966</v>
      </c>
      <c r="D7" s="49">
        <f>'Rabi Oilseeds, 2022-23'!D68</f>
        <v>0.7293620000000001</v>
      </c>
      <c r="E7" s="49">
        <f>'Rabi Oilseeds, 2022-23'!E68</f>
        <v>0.96125</v>
      </c>
      <c r="F7" s="49">
        <f>'Rabi Oilseeds, 2022-23'!F68</f>
        <v>0.60182</v>
      </c>
      <c r="G7" s="48">
        <f>E7-D7</f>
        <v>0.23188799999999998</v>
      </c>
      <c r="H7" s="48">
        <f>E7-F7</f>
        <v>0.35943</v>
      </c>
      <c r="I7" s="28">
        <f aca="true" t="shared" si="0" ref="I7:I13">(G7/D7)*100</f>
        <v>31.793265895398985</v>
      </c>
      <c r="J7" s="28">
        <f aca="true" t="shared" si="1" ref="J7:J13">(H7/D7)*100</f>
        <v>49.28005571993057</v>
      </c>
      <c r="K7" s="2"/>
    </row>
    <row r="8" spans="1:24" ht="30" customHeight="1">
      <c r="A8" s="24">
        <v>3</v>
      </c>
      <c r="B8" s="24" t="s">
        <v>26</v>
      </c>
      <c r="C8" s="49">
        <f>'Rabi Oilseeds, 2022-23'!C107</f>
        <v>0.0034</v>
      </c>
      <c r="D8" s="49">
        <f>'Rabi Oilseeds, 2022-23'!D107</f>
        <v>0.001786</v>
      </c>
      <c r="E8" s="49">
        <f>'Rabi Oilseeds, 2022-23'!E107</f>
        <v>0.00634</v>
      </c>
      <c r="F8" s="49">
        <f>'Rabi Oilseeds, 2022-23'!F107</f>
        <v>0.00247</v>
      </c>
      <c r="G8" s="48">
        <f aca="true" t="shared" si="2" ref="G8:G13">E8-D8</f>
        <v>0.004554</v>
      </c>
      <c r="H8" s="48">
        <f aca="true" t="shared" si="3" ref="H8:H13">E8-F8</f>
        <v>0.00387</v>
      </c>
      <c r="I8" s="28">
        <f t="shared" si="0"/>
        <v>254.98320268756999</v>
      </c>
      <c r="J8" s="28">
        <f t="shared" si="1"/>
        <v>216.68533034714446</v>
      </c>
      <c r="K8" s="2"/>
      <c r="X8" s="3"/>
    </row>
    <row r="9" spans="1:11" ht="30" customHeight="1">
      <c r="A9" s="24">
        <v>4</v>
      </c>
      <c r="B9" s="24" t="s">
        <v>27</v>
      </c>
      <c r="C9" s="49">
        <f>'Rabi Oilseeds, 2022-23'!C146</f>
        <v>0.1595</v>
      </c>
      <c r="D9" s="49">
        <f>'Rabi Oilseeds, 2022-23'!D146</f>
        <v>0.07788799999999999</v>
      </c>
      <c r="E9" s="49">
        <f>'Rabi Oilseeds, 2022-23'!E146</f>
        <v>0.10828</v>
      </c>
      <c r="F9" s="49">
        <f>'Rabi Oilseeds, 2022-23'!F146</f>
        <v>0.07626</v>
      </c>
      <c r="G9" s="48">
        <f t="shared" si="2"/>
        <v>0.030392000000000016</v>
      </c>
      <c r="H9" s="48">
        <f t="shared" si="3"/>
        <v>0.03202000000000001</v>
      </c>
      <c r="I9" s="28">
        <f t="shared" si="0"/>
        <v>39.02013147082994</v>
      </c>
      <c r="J9" s="28">
        <f t="shared" si="1"/>
        <v>41.11031224322105</v>
      </c>
      <c r="K9" s="2"/>
    </row>
    <row r="10" spans="1:11" ht="30" customHeight="1">
      <c r="A10" s="30">
        <v>5</v>
      </c>
      <c r="B10" s="24" t="s">
        <v>28</v>
      </c>
      <c r="C10" s="49">
        <f>'Rabi Oilseeds, 2022-23'!C183</f>
        <v>0.040525000000000005</v>
      </c>
      <c r="D10" s="49">
        <f>'Rabi Oilseeds, 2022-23'!D183</f>
        <v>0.260794</v>
      </c>
      <c r="E10" s="49">
        <f>'Rabi Oilseeds, 2022-23'!E183</f>
        <v>0.28076</v>
      </c>
      <c r="F10" s="49">
        <f>'Rabi Oilseeds, 2022-23'!F183</f>
        <v>0.26201</v>
      </c>
      <c r="G10" s="48">
        <f t="shared" si="2"/>
        <v>0.019965999999999984</v>
      </c>
      <c r="H10" s="48">
        <f t="shared" si="3"/>
        <v>0.01874999999999999</v>
      </c>
      <c r="I10" s="28">
        <f t="shared" si="0"/>
        <v>7.655850978166669</v>
      </c>
      <c r="J10" s="28">
        <f t="shared" si="1"/>
        <v>7.1895825824213695</v>
      </c>
      <c r="K10" s="2"/>
    </row>
    <row r="11" spans="1:11" ht="30" customHeight="1">
      <c r="A11" s="31">
        <v>6</v>
      </c>
      <c r="B11" s="24" t="s">
        <v>29</v>
      </c>
      <c r="C11" s="49">
        <f>'Rabi Oilseeds, 2022-23'!C224</f>
        <v>0.1174</v>
      </c>
      <c r="D11" s="49">
        <f>'Rabi Oilseeds, 2022-23'!D224</f>
        <v>0.081096</v>
      </c>
      <c r="E11" s="49">
        <f>'Rabi Oilseeds, 2022-23'!E224</f>
        <v>0.06124</v>
      </c>
      <c r="F11" s="49">
        <f>'Rabi Oilseeds, 2022-23'!F224</f>
        <v>0.05916</v>
      </c>
      <c r="G11" s="48">
        <f t="shared" si="2"/>
        <v>-0.019856</v>
      </c>
      <c r="H11" s="48">
        <f t="shared" si="3"/>
        <v>0.0020800000000000055</v>
      </c>
      <c r="I11" s="28">
        <f t="shared" si="0"/>
        <v>-24.484561507349312</v>
      </c>
      <c r="J11" s="28">
        <f t="shared" si="1"/>
        <v>2.564861398835954</v>
      </c>
      <c r="K11" s="33"/>
    </row>
    <row r="12" spans="1:11" ht="30" customHeight="1" thickBot="1">
      <c r="A12" s="115">
        <v>7</v>
      </c>
      <c r="B12" s="24" t="s">
        <v>30</v>
      </c>
      <c r="C12" s="49">
        <f>'Rabi Oilseeds, 2022-23'!C264</f>
        <v>0.05431</v>
      </c>
      <c r="D12" s="49">
        <f>'Rabi Oilseeds, 2022-23'!D264</f>
        <v>0.038605999999999994</v>
      </c>
      <c r="E12" s="49">
        <f>'Rabi Oilseeds, 2022-23'!E264</f>
        <v>0.03129</v>
      </c>
      <c r="F12" s="49">
        <f>'Rabi Oilseeds, 2022-23'!F264</f>
        <v>0.034589999999999996</v>
      </c>
      <c r="G12" s="48">
        <f t="shared" si="2"/>
        <v>-0.007315999999999996</v>
      </c>
      <c r="H12" s="48">
        <f t="shared" si="3"/>
        <v>-0.0032999999999999974</v>
      </c>
      <c r="I12" s="28">
        <f t="shared" si="0"/>
        <v>-18.950422214163595</v>
      </c>
      <c r="J12" s="28">
        <f t="shared" si="1"/>
        <v>-8.547894109723872</v>
      </c>
      <c r="K12" s="117"/>
    </row>
    <row r="13" spans="1:11" ht="30" customHeight="1" thickBot="1">
      <c r="A13" s="233" t="s">
        <v>22</v>
      </c>
      <c r="B13" s="234"/>
      <c r="C13" s="34">
        <f>SUM(C6:C12)</f>
        <v>0.648135</v>
      </c>
      <c r="D13" s="34">
        <f>SUM(D6:D12)</f>
        <v>2.2000840000000004</v>
      </c>
      <c r="E13" s="34">
        <f>SUM(E6:E12)</f>
        <v>2.5381299999999998</v>
      </c>
      <c r="F13" s="34">
        <f>SUM(F6:F12)</f>
        <v>2.0290800000000004</v>
      </c>
      <c r="G13" s="35">
        <f t="shared" si="2"/>
        <v>0.3380459999999994</v>
      </c>
      <c r="H13" s="35">
        <f t="shared" si="3"/>
        <v>0.5090499999999993</v>
      </c>
      <c r="I13" s="37">
        <f t="shared" si="0"/>
        <v>15.365140603722374</v>
      </c>
      <c r="J13" s="37">
        <f t="shared" si="1"/>
        <v>23.13775292216112</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114</v>
      </c>
      <c r="B16" s="236"/>
      <c r="C16" s="236"/>
      <c r="D16" s="236"/>
      <c r="E16" s="236"/>
      <c r="F16" s="236"/>
      <c r="G16" s="236"/>
      <c r="H16" s="236"/>
      <c r="I16" s="236"/>
      <c r="J16" s="236"/>
      <c r="K16" s="236"/>
    </row>
    <row r="17" spans="1:11" s="5" customFormat="1" ht="15.75">
      <c r="A17" s="236" t="s">
        <v>115</v>
      </c>
      <c r="B17" s="236"/>
      <c r="C17" s="236"/>
      <c r="D17" s="236"/>
      <c r="E17" s="236"/>
      <c r="F17" s="236"/>
      <c r="G17" s="236"/>
      <c r="H17" s="236"/>
      <c r="I17" s="236"/>
      <c r="J17" s="236"/>
      <c r="K17" s="236"/>
    </row>
    <row r="18" spans="1:11" s="5" customFormat="1" ht="15.75">
      <c r="A18" s="236" t="s">
        <v>116</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16.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21</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37.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2022-23'!C26</f>
        <v>0.3106</v>
      </c>
      <c r="D6" s="47">
        <f>'Rabi Oilseeds, 2022-23'!D26</f>
        <v>0.38249999999999995</v>
      </c>
      <c r="E6" s="47">
        <f>'Rabi Oilseeds, 2022-23'!E26</f>
        <v>0</v>
      </c>
      <c r="F6" s="47">
        <f>'Rabi Oilseeds, 2022-23'!F26</f>
        <v>0</v>
      </c>
      <c r="G6" s="48">
        <f>E6-D6</f>
        <v>-0.38249999999999995</v>
      </c>
      <c r="H6" s="48">
        <f>E6-F6</f>
        <v>0</v>
      </c>
      <c r="I6" s="28">
        <f>(G6/D6)*100</f>
        <v>-100</v>
      </c>
      <c r="J6" s="28">
        <f>(H6/D6)*100</f>
        <v>0</v>
      </c>
      <c r="K6" s="29"/>
      <c r="L6" s="25"/>
    </row>
    <row r="7" spans="1:11" s="3" customFormat="1" ht="30" customHeight="1">
      <c r="A7" s="24">
        <v>2</v>
      </c>
      <c r="B7" s="24" t="s">
        <v>25</v>
      </c>
      <c r="C7" s="49">
        <f>'Rabi Oilseeds, 2022-23'!C69</f>
        <v>0</v>
      </c>
      <c r="D7" s="49">
        <f>'Rabi Oilseeds, 2022-23'!D69</f>
        <v>0</v>
      </c>
      <c r="E7" s="49">
        <f>'Rabi Oilseeds, 2022-23'!E69</f>
        <v>0</v>
      </c>
      <c r="F7" s="49">
        <f>'Rabi Oilseeds, 2022-23'!F69</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2022-23'!C108</f>
        <v>0</v>
      </c>
      <c r="D8" s="49">
        <f>'Rabi Oilseeds, 2022-23'!D108</f>
        <v>0</v>
      </c>
      <c r="E8" s="49">
        <f>'Rabi Oilseeds, 2022-23'!E108</f>
        <v>0</v>
      </c>
      <c r="F8" s="49">
        <f>'Rabi Oilseeds, 2022-23'!F108</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2022-23'!C147</f>
        <v>0.0464</v>
      </c>
      <c r="D9" s="49">
        <f>'Rabi Oilseeds, 2022-23'!D147</f>
        <v>0</v>
      </c>
      <c r="E9" s="49">
        <f>'Rabi Oilseeds, 2022-23'!E147</f>
        <v>0</v>
      </c>
      <c r="F9" s="49">
        <f>'Rabi Oilseeds, 2022-23'!F147</f>
        <v>0</v>
      </c>
      <c r="G9" s="48">
        <f t="shared" si="2"/>
        <v>0</v>
      </c>
      <c r="H9" s="48">
        <f t="shared" si="3"/>
        <v>0</v>
      </c>
      <c r="I9" s="28" t="e">
        <f t="shared" si="0"/>
        <v>#DIV/0!</v>
      </c>
      <c r="J9" s="28" t="e">
        <f t="shared" si="1"/>
        <v>#DIV/0!</v>
      </c>
      <c r="K9" s="2"/>
    </row>
    <row r="10" spans="1:11" ht="30" customHeight="1">
      <c r="A10" s="30">
        <v>5</v>
      </c>
      <c r="B10" s="24" t="s">
        <v>28</v>
      </c>
      <c r="C10" s="49">
        <f>'Rabi Oilseeds, 2022-23'!C184</f>
        <v>0</v>
      </c>
      <c r="D10" s="49">
        <f>'Rabi Oilseeds, 2022-23'!D184</f>
        <v>0</v>
      </c>
      <c r="E10" s="49">
        <f>'Rabi Oilseeds, 2022-23'!E184</f>
        <v>0</v>
      </c>
      <c r="F10" s="49">
        <f>'Rabi Oilseeds, 2022-23'!F184</f>
        <v>0</v>
      </c>
      <c r="G10" s="48">
        <f t="shared" si="2"/>
        <v>0</v>
      </c>
      <c r="H10" s="48">
        <f t="shared" si="3"/>
        <v>0</v>
      </c>
      <c r="I10" s="28" t="e">
        <f t="shared" si="0"/>
        <v>#DIV/0!</v>
      </c>
      <c r="J10" s="28" t="e">
        <f t="shared" si="1"/>
        <v>#DIV/0!</v>
      </c>
      <c r="K10" s="2"/>
    </row>
    <row r="11" spans="1:11" ht="30" customHeight="1">
      <c r="A11" s="31">
        <v>6</v>
      </c>
      <c r="B11" s="24" t="s">
        <v>29</v>
      </c>
      <c r="C11" s="49">
        <f>'Rabi Oilseeds, 2022-23'!C225</f>
        <v>0</v>
      </c>
      <c r="D11" s="49">
        <f>'Rabi Oilseeds, 2022-23'!D225</f>
        <v>0</v>
      </c>
      <c r="E11" s="49">
        <f>'Rabi Oilseeds, 2022-23'!E225</f>
        <v>0</v>
      </c>
      <c r="F11" s="49">
        <f>'Rabi Oilseeds, 2022-23'!F225</f>
        <v>0</v>
      </c>
      <c r="G11" s="48">
        <f t="shared" si="2"/>
        <v>0</v>
      </c>
      <c r="H11" s="48">
        <f t="shared" si="3"/>
        <v>0</v>
      </c>
      <c r="I11" s="28" t="e">
        <f t="shared" si="0"/>
        <v>#DIV/0!</v>
      </c>
      <c r="J11" s="28" t="e">
        <f t="shared" si="1"/>
        <v>#DIV/0!</v>
      </c>
      <c r="K11" s="33"/>
    </row>
    <row r="12" spans="1:11" ht="30" customHeight="1" thickBot="1">
      <c r="A12" s="115">
        <v>7</v>
      </c>
      <c r="B12" s="24" t="s">
        <v>30</v>
      </c>
      <c r="C12" s="49">
        <f>'Rabi Oilseeds, 2022-23'!C265</f>
        <v>0</v>
      </c>
      <c r="D12" s="49">
        <f>'Rabi Oilseeds, 2022-23'!D265</f>
        <v>0</v>
      </c>
      <c r="E12" s="49">
        <f>'Rabi Oilseeds, 2022-23'!E265</f>
        <v>0</v>
      </c>
      <c r="F12" s="49">
        <f>'Rabi Oilseeds, 2022-23'!F265</f>
        <v>0</v>
      </c>
      <c r="G12" s="48">
        <f t="shared" si="2"/>
        <v>0</v>
      </c>
      <c r="H12" s="48">
        <f t="shared" si="3"/>
        <v>0</v>
      </c>
      <c r="I12" s="28" t="e">
        <f t="shared" si="0"/>
        <v>#DIV/0!</v>
      </c>
      <c r="J12" s="28" t="e">
        <f t="shared" si="1"/>
        <v>#DIV/0!</v>
      </c>
      <c r="K12" s="117"/>
    </row>
    <row r="13" spans="1:11" ht="30" customHeight="1" thickBot="1">
      <c r="A13" s="233" t="s">
        <v>22</v>
      </c>
      <c r="B13" s="234"/>
      <c r="C13" s="34">
        <f>SUM(C6:C12)</f>
        <v>0.357</v>
      </c>
      <c r="D13" s="34">
        <f>SUM(D6:D12)</f>
        <v>0.38249999999999995</v>
      </c>
      <c r="E13" s="34">
        <f>SUM(E6:E12)</f>
        <v>0</v>
      </c>
      <c r="F13" s="34">
        <f>SUM(F6:F12)</f>
        <v>0</v>
      </c>
      <c r="G13" s="35">
        <f t="shared" si="2"/>
        <v>-0.38249999999999995</v>
      </c>
      <c r="H13" s="35">
        <f t="shared" si="3"/>
        <v>0</v>
      </c>
      <c r="I13" s="37">
        <f t="shared" si="0"/>
        <v>-100</v>
      </c>
      <c r="J13" s="37">
        <f t="shared" si="1"/>
        <v>0</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17.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F19" sqref="F19"/>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3</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0.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2022-23'!C29</f>
        <v>25.8781</v>
      </c>
      <c r="D6" s="47">
        <f>'Rabi Oilseeds, 2022-23'!D29</f>
        <v>26.34126</v>
      </c>
      <c r="E6" s="47">
        <f>'Rabi Oilseeds, 2022-23'!E29</f>
        <v>39.721700000000006</v>
      </c>
      <c r="F6" s="47">
        <f>'Rabi Oilseeds, 2022-23'!F29</f>
        <v>35.330299999999994</v>
      </c>
      <c r="G6" s="48">
        <f>E6-D6</f>
        <v>13.380440000000007</v>
      </c>
      <c r="H6" s="48">
        <f>E6-F6</f>
        <v>4.3914000000000115</v>
      </c>
      <c r="I6" s="28">
        <f>(G6/D6)*100</f>
        <v>50.7965070767306</v>
      </c>
      <c r="J6" s="28">
        <f>(H6/D6)*100</f>
        <v>16.671184294145426</v>
      </c>
      <c r="K6" s="29"/>
      <c r="L6" s="25"/>
    </row>
    <row r="7" spans="1:11" s="3" customFormat="1" ht="30" customHeight="1">
      <c r="A7" s="24">
        <v>2</v>
      </c>
      <c r="B7" s="24" t="s">
        <v>25</v>
      </c>
      <c r="C7" s="49">
        <f>'Rabi Oilseeds, 2022-23'!C70</f>
        <v>0.025</v>
      </c>
      <c r="D7" s="49">
        <f>'Rabi Oilseeds, 2022-23'!D70</f>
        <v>0</v>
      </c>
      <c r="E7" s="49">
        <f>'Rabi Oilseeds, 2022-23'!E70</f>
        <v>0</v>
      </c>
      <c r="F7" s="49">
        <f>'Rabi Oilseeds, 2022-23'!F70</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2022-23'!C109</f>
        <v>0</v>
      </c>
      <c r="D8" s="49">
        <f>'Rabi Oilseeds, 2022-23'!D109</f>
        <v>0</v>
      </c>
      <c r="E8" s="49">
        <f>'Rabi Oilseeds, 2022-23'!E109</f>
        <v>0</v>
      </c>
      <c r="F8" s="49">
        <f>'Rabi Oilseeds, 2022-23'!F109</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2022-23'!C148</f>
        <v>0.0017</v>
      </c>
      <c r="D9" s="49">
        <f>'Rabi Oilseeds, 2022-23'!D148</f>
        <v>0</v>
      </c>
      <c r="E9" s="49">
        <f>'Rabi Oilseeds, 2022-23'!E148</f>
        <v>0</v>
      </c>
      <c r="F9" s="49">
        <f>'Rabi Oilseeds, 2022-23'!F148</f>
        <v>0</v>
      </c>
      <c r="G9" s="48">
        <f t="shared" si="2"/>
        <v>0</v>
      </c>
      <c r="H9" s="48">
        <f t="shared" si="3"/>
        <v>0</v>
      </c>
      <c r="I9" s="28" t="e">
        <f t="shared" si="0"/>
        <v>#DIV/0!</v>
      </c>
      <c r="J9" s="28" t="e">
        <f t="shared" si="1"/>
        <v>#DIV/0!</v>
      </c>
      <c r="K9" s="2"/>
    </row>
    <row r="10" spans="1:11" ht="30" customHeight="1">
      <c r="A10" s="30">
        <v>5</v>
      </c>
      <c r="B10" s="24" t="s">
        <v>28</v>
      </c>
      <c r="C10" s="49">
        <f>'Rabi Oilseeds, 2022-23'!C185</f>
        <v>0</v>
      </c>
      <c r="D10" s="49">
        <f>'Rabi Oilseeds, 2022-23'!D185</f>
        <v>0</v>
      </c>
      <c r="E10" s="49">
        <f>'Rabi Oilseeds, 2022-23'!E185</f>
        <v>0</v>
      </c>
      <c r="F10" s="49">
        <f>'Rabi Oilseeds, 2022-23'!F185</f>
        <v>0</v>
      </c>
      <c r="G10" s="48">
        <f t="shared" si="2"/>
        <v>0</v>
      </c>
      <c r="H10" s="48">
        <f t="shared" si="3"/>
        <v>0</v>
      </c>
      <c r="I10" s="28" t="e">
        <f t="shared" si="0"/>
        <v>#DIV/0!</v>
      </c>
      <c r="J10" s="28" t="e">
        <f t="shared" si="1"/>
        <v>#DIV/0!</v>
      </c>
      <c r="K10" s="2"/>
    </row>
    <row r="11" spans="1:11" ht="30" customHeight="1">
      <c r="A11" s="31">
        <v>6</v>
      </c>
      <c r="B11" s="24" t="s">
        <v>29</v>
      </c>
      <c r="C11" s="49">
        <f>'Rabi Oilseeds, 2022-23'!C226</f>
        <v>0.1078</v>
      </c>
      <c r="D11" s="49">
        <f>'Rabi Oilseeds, 2022-23'!D226</f>
        <v>0.051739999999999994</v>
      </c>
      <c r="E11" s="49">
        <f>'Rabi Oilseeds, 2022-23'!E226</f>
        <v>0.1112</v>
      </c>
      <c r="F11" s="49">
        <f>'Rabi Oilseeds, 2022-23'!F226</f>
        <v>0.0687</v>
      </c>
      <c r="G11" s="48">
        <f t="shared" si="2"/>
        <v>0.05946</v>
      </c>
      <c r="H11" s="48">
        <f t="shared" si="3"/>
        <v>0.042499999999999996</v>
      </c>
      <c r="I11" s="28">
        <f t="shared" si="0"/>
        <v>114.92075763432548</v>
      </c>
      <c r="J11" s="28">
        <f t="shared" si="1"/>
        <v>82.14147661383842</v>
      </c>
      <c r="K11" s="33"/>
    </row>
    <row r="12" spans="1:11" ht="30" customHeight="1" thickBot="1">
      <c r="A12" s="115">
        <v>7</v>
      </c>
      <c r="B12" s="24" t="s">
        <v>30</v>
      </c>
      <c r="C12" s="49">
        <f>'Rabi Oilseeds, 2022-23'!C266</f>
        <v>0</v>
      </c>
      <c r="D12" s="49">
        <f>'Rabi Oilseeds, 2022-23'!D266</f>
        <v>0</v>
      </c>
      <c r="E12" s="49">
        <f>'Rabi Oilseeds, 2022-23'!E266</f>
        <v>0</v>
      </c>
      <c r="F12" s="49">
        <f>'Rabi Oilseeds, 2022-23'!F266</f>
        <v>0</v>
      </c>
      <c r="G12" s="48">
        <f t="shared" si="2"/>
        <v>0</v>
      </c>
      <c r="H12" s="48">
        <f t="shared" si="3"/>
        <v>0</v>
      </c>
      <c r="I12" s="28" t="e">
        <f t="shared" si="0"/>
        <v>#DIV/0!</v>
      </c>
      <c r="J12" s="28" t="e">
        <f t="shared" si="1"/>
        <v>#DIV/0!</v>
      </c>
      <c r="K12" s="117"/>
    </row>
    <row r="13" spans="1:11" ht="30" customHeight="1" thickBot="1">
      <c r="A13" s="233" t="s">
        <v>22</v>
      </c>
      <c r="B13" s="234"/>
      <c r="C13" s="34">
        <f>SUM(C6:C12)</f>
        <v>26.0126</v>
      </c>
      <c r="D13" s="34">
        <f>SUM(D6:D12)</f>
        <v>26.392999999999997</v>
      </c>
      <c r="E13" s="34">
        <f>SUM(E6:E12)</f>
        <v>39.8329</v>
      </c>
      <c r="F13" s="34">
        <f>SUM(F6:F12)</f>
        <v>35.398999999999994</v>
      </c>
      <c r="G13" s="35">
        <f t="shared" si="2"/>
        <v>13.439900000000005</v>
      </c>
      <c r="H13" s="35">
        <f t="shared" si="3"/>
        <v>4.433900000000008</v>
      </c>
      <c r="I13" s="37">
        <f t="shared" si="0"/>
        <v>50.922214223468366</v>
      </c>
      <c r="J13" s="37">
        <f t="shared" si="1"/>
        <v>16.799530178456443</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18.xml><?xml version="1.0" encoding="utf-8"?>
<worksheet xmlns="http://schemas.openxmlformats.org/spreadsheetml/2006/main" xmlns:r="http://schemas.openxmlformats.org/officeDocument/2006/relationships">
  <dimension ref="A1:X21"/>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4</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37.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2022-23'!C31</f>
        <v>0.0024</v>
      </c>
      <c r="D6" s="47">
        <f>'Rabi Oilseeds, 2022-23'!D31</f>
        <v>0</v>
      </c>
      <c r="E6" s="47">
        <f>'Rabi Oilseeds, 2022-23'!E31</f>
        <v>0</v>
      </c>
      <c r="F6" s="47">
        <f>'Rabi Oilseeds, 2022-23'!F31</f>
        <v>0</v>
      </c>
      <c r="G6" s="48">
        <f>E6-D6</f>
        <v>0</v>
      </c>
      <c r="H6" s="48">
        <f>E6-F6</f>
        <v>0</v>
      </c>
      <c r="I6" s="28" t="e">
        <f>(G6/D6)*100</f>
        <v>#DIV/0!</v>
      </c>
      <c r="J6" s="28" t="e">
        <f>(H6/D6)*100</f>
        <v>#DIV/0!</v>
      </c>
      <c r="K6" s="29"/>
      <c r="L6" s="25"/>
    </row>
    <row r="7" spans="1:11" s="3" customFormat="1" ht="30" customHeight="1">
      <c r="A7" s="24">
        <v>2</v>
      </c>
      <c r="B7" s="24" t="s">
        <v>25</v>
      </c>
      <c r="C7" s="49">
        <f>'Rabi Oilseeds, 2022-23'!C72</f>
        <v>1.282</v>
      </c>
      <c r="D7" s="49">
        <f>'Rabi Oilseeds, 2022-23'!D72</f>
        <v>0.9298</v>
      </c>
      <c r="E7" s="49">
        <f>'Rabi Oilseeds, 2022-23'!E72</f>
        <v>0.792</v>
      </c>
      <c r="F7" s="49">
        <f>'Rabi Oilseeds, 2022-23'!F72</f>
        <v>0.629</v>
      </c>
      <c r="G7" s="48">
        <f>E7-D7</f>
        <v>-0.13779999999999992</v>
      </c>
      <c r="H7" s="48">
        <f>E7-F7</f>
        <v>0.16300000000000003</v>
      </c>
      <c r="I7" s="28">
        <f aca="true" t="shared" si="0" ref="I7:I13">(G7/D7)*100</f>
        <v>-14.820391482039142</v>
      </c>
      <c r="J7" s="28">
        <f aca="true" t="shared" si="1" ref="J7:J13">(H7/D7)*100</f>
        <v>17.53065175306518</v>
      </c>
      <c r="K7" s="2"/>
    </row>
    <row r="8" spans="1:24" ht="30" customHeight="1">
      <c r="A8" s="24">
        <v>3</v>
      </c>
      <c r="B8" s="24" t="s">
        <v>26</v>
      </c>
      <c r="C8" s="49">
        <f>'Rabi Oilseeds, 2022-23'!C111</f>
        <v>0</v>
      </c>
      <c r="D8" s="49">
        <f>'Rabi Oilseeds, 2022-23'!D111</f>
        <v>0</v>
      </c>
      <c r="E8" s="49">
        <f>'Rabi Oilseeds, 2022-23'!E111</f>
        <v>0</v>
      </c>
      <c r="F8" s="49">
        <f>'Rabi Oilseeds, 2022-23'!F111</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2022-23'!C150</f>
        <v>0.0517</v>
      </c>
      <c r="D9" s="49">
        <f>'Rabi Oilseeds, 2022-23'!D150</f>
        <v>0.044747999999999996</v>
      </c>
      <c r="E9" s="49">
        <f>'Rabi Oilseeds, 2022-23'!E150</f>
        <v>0.04951</v>
      </c>
      <c r="F9" s="49">
        <f>'Rabi Oilseeds, 2022-23'!F150</f>
        <v>0.03874</v>
      </c>
      <c r="G9" s="48">
        <f t="shared" si="2"/>
        <v>0.004762000000000002</v>
      </c>
      <c r="H9" s="48">
        <f t="shared" si="3"/>
        <v>0.010770000000000002</v>
      </c>
      <c r="I9" s="28">
        <f t="shared" si="0"/>
        <v>10.64181639402879</v>
      </c>
      <c r="J9" s="28">
        <f t="shared" si="1"/>
        <v>24.068114776079383</v>
      </c>
      <c r="K9" s="2"/>
    </row>
    <row r="10" spans="1:11" ht="30" customHeight="1">
      <c r="A10" s="30">
        <v>5</v>
      </c>
      <c r="B10" s="24" t="s">
        <v>28</v>
      </c>
      <c r="C10" s="49">
        <f>'Rabi Oilseeds, 2022-23'!C187</f>
        <v>0.35216000000000003</v>
      </c>
      <c r="D10" s="49">
        <f>'Rabi Oilseeds, 2022-23'!D187</f>
        <v>0.09019999999999999</v>
      </c>
      <c r="E10" s="49">
        <f>'Rabi Oilseeds, 2022-23'!E187</f>
        <v>0.041</v>
      </c>
      <c r="F10" s="49">
        <f>'Rabi Oilseeds, 2022-23'!F187</f>
        <v>0.042</v>
      </c>
      <c r="G10" s="48">
        <f t="shared" si="2"/>
        <v>-0.04919999999999999</v>
      </c>
      <c r="H10" s="48">
        <f t="shared" si="3"/>
        <v>-0.0010000000000000009</v>
      </c>
      <c r="I10" s="28">
        <f t="shared" si="0"/>
        <v>-54.54545454545454</v>
      </c>
      <c r="J10" s="28">
        <f t="shared" si="1"/>
        <v>-1.1086474501108659</v>
      </c>
      <c r="K10" s="2"/>
    </row>
    <row r="11" spans="1:11" ht="30" customHeight="1">
      <c r="A11" s="31">
        <v>6</v>
      </c>
      <c r="B11" s="24" t="s">
        <v>29</v>
      </c>
      <c r="C11" s="49">
        <f>'Rabi Oilseeds, 2022-23'!C228</f>
        <v>0</v>
      </c>
      <c r="D11" s="49">
        <f>'Rabi Oilseeds, 2022-23'!D228</f>
        <v>0</v>
      </c>
      <c r="E11" s="49">
        <f>'Rabi Oilseeds, 2022-23'!E228</f>
        <v>0</v>
      </c>
      <c r="F11" s="49">
        <f>'Rabi Oilseeds, 2022-23'!F228</f>
        <v>0</v>
      </c>
      <c r="G11" s="48">
        <f t="shared" si="2"/>
        <v>0</v>
      </c>
      <c r="H11" s="48">
        <f t="shared" si="3"/>
        <v>0</v>
      </c>
      <c r="I11" s="28" t="e">
        <f t="shared" si="0"/>
        <v>#DIV/0!</v>
      </c>
      <c r="J11" s="28" t="e">
        <f t="shared" si="1"/>
        <v>#DIV/0!</v>
      </c>
      <c r="K11" s="33"/>
    </row>
    <row r="12" spans="1:11" ht="30" customHeight="1" thickBot="1">
      <c r="A12" s="115">
        <v>7</v>
      </c>
      <c r="B12" s="24" t="s">
        <v>30</v>
      </c>
      <c r="C12" s="49">
        <f>'Rabi Oilseeds, 2022-23'!C268</f>
        <v>0</v>
      </c>
      <c r="D12" s="49">
        <f>'Rabi Oilseeds, 2022-23'!D268</f>
        <v>0.012406</v>
      </c>
      <c r="E12" s="49">
        <f>'Rabi Oilseeds, 2022-23'!E268</f>
        <v>0.01124</v>
      </c>
      <c r="F12" s="49">
        <f>'Rabi Oilseeds, 2022-23'!F268</f>
        <v>0.01303</v>
      </c>
      <c r="G12" s="48">
        <f t="shared" si="2"/>
        <v>-0.0011660000000000004</v>
      </c>
      <c r="H12" s="48">
        <f t="shared" si="3"/>
        <v>-0.00179</v>
      </c>
      <c r="I12" s="28">
        <f t="shared" si="0"/>
        <v>-9.39867805900371</v>
      </c>
      <c r="J12" s="28">
        <f t="shared" si="1"/>
        <v>-14.428502337578589</v>
      </c>
      <c r="K12" s="117"/>
    </row>
    <row r="13" spans="1:11" ht="30" customHeight="1" thickBot="1">
      <c r="A13" s="233" t="s">
        <v>22</v>
      </c>
      <c r="B13" s="234"/>
      <c r="C13" s="34">
        <f>SUM(C6:C12)</f>
        <v>1.68826</v>
      </c>
      <c r="D13" s="34">
        <f>SUM(D6:D12)</f>
        <v>1.077154</v>
      </c>
      <c r="E13" s="34">
        <f>SUM(E6:E12)</f>
        <v>0.89375</v>
      </c>
      <c r="F13" s="34">
        <f>SUM(F6:F12)</f>
        <v>0.72277</v>
      </c>
      <c r="G13" s="35">
        <f t="shared" si="2"/>
        <v>-0.1834039999999999</v>
      </c>
      <c r="H13" s="35">
        <f t="shared" si="3"/>
        <v>0.17098000000000002</v>
      </c>
      <c r="I13" s="37">
        <f t="shared" si="0"/>
        <v>-17.026720413237094</v>
      </c>
      <c r="J13" s="37">
        <f t="shared" si="1"/>
        <v>15.873310594399689</v>
      </c>
      <c r="K13" s="36"/>
    </row>
    <row r="14" spans="1:11" ht="19.5" customHeight="1">
      <c r="A14" s="237" t="s">
        <v>117</v>
      </c>
      <c r="B14" s="237"/>
      <c r="C14" s="237"/>
      <c r="D14" s="237"/>
      <c r="E14" s="237"/>
      <c r="F14" s="237"/>
      <c r="G14" s="237"/>
      <c r="H14" s="237"/>
      <c r="I14" s="237"/>
      <c r="J14" s="237"/>
      <c r="K14" s="237"/>
    </row>
    <row r="15" spans="1:11" ht="15.75" customHeight="1">
      <c r="A15" s="238" t="s">
        <v>118</v>
      </c>
      <c r="B15" s="238"/>
      <c r="C15" s="238"/>
      <c r="D15" s="238"/>
      <c r="E15" s="238"/>
      <c r="F15" s="238"/>
      <c r="G15" s="238"/>
      <c r="H15" s="238"/>
      <c r="I15" s="238"/>
      <c r="J15" s="238"/>
      <c r="K15" s="238"/>
    </row>
    <row r="16" spans="1:11" ht="18" customHeight="1">
      <c r="A16" s="238" t="s">
        <v>119</v>
      </c>
      <c r="B16" s="238"/>
      <c r="C16" s="238"/>
      <c r="D16" s="238"/>
      <c r="E16" s="238"/>
      <c r="F16" s="238"/>
      <c r="G16" s="238"/>
      <c r="H16" s="238"/>
      <c r="I16" s="238"/>
      <c r="J16" s="238"/>
      <c r="K16" s="238"/>
    </row>
    <row r="17" spans="1:11" s="12" customFormat="1" ht="15.75">
      <c r="A17" s="235" t="s">
        <v>34</v>
      </c>
      <c r="B17" s="235"/>
      <c r="C17" s="235"/>
      <c r="D17" s="235"/>
      <c r="E17" s="235"/>
      <c r="F17" s="235"/>
      <c r="G17" s="235"/>
      <c r="H17" s="235"/>
      <c r="I17" s="235"/>
      <c r="J17" s="235"/>
      <c r="K17" s="235"/>
    </row>
    <row r="18" spans="1:11" s="5" customFormat="1" ht="15.75">
      <c r="A18" s="236" t="s">
        <v>31</v>
      </c>
      <c r="B18" s="236"/>
      <c r="C18" s="236"/>
      <c r="D18" s="236"/>
      <c r="E18" s="236"/>
      <c r="F18" s="236"/>
      <c r="G18" s="236"/>
      <c r="H18" s="236"/>
      <c r="I18" s="236"/>
      <c r="J18" s="236"/>
      <c r="K18" s="236"/>
    </row>
    <row r="19" spans="1:11" s="5" customFormat="1" ht="15.75">
      <c r="A19" s="236" t="s">
        <v>32</v>
      </c>
      <c r="B19" s="236"/>
      <c r="C19" s="236"/>
      <c r="D19" s="236"/>
      <c r="E19" s="236"/>
      <c r="F19" s="236"/>
      <c r="G19" s="236"/>
      <c r="H19" s="236"/>
      <c r="I19" s="236"/>
      <c r="J19" s="236"/>
      <c r="K19" s="236"/>
    </row>
    <row r="20" spans="1:11" s="5" customFormat="1" ht="15.75">
      <c r="A20" s="236" t="s">
        <v>33</v>
      </c>
      <c r="B20" s="236"/>
      <c r="C20" s="236"/>
      <c r="D20" s="236"/>
      <c r="E20" s="236"/>
      <c r="F20" s="236"/>
      <c r="G20" s="236"/>
      <c r="H20" s="236"/>
      <c r="I20" s="236"/>
      <c r="J20" s="236"/>
      <c r="K20" s="236"/>
    </row>
    <row r="21" spans="1:7" ht="15.75">
      <c r="A21" s="10"/>
      <c r="B21" s="10"/>
      <c r="C21" s="11"/>
      <c r="D21" s="11"/>
      <c r="E21" s="11"/>
      <c r="F21" s="11"/>
      <c r="G21" s="10"/>
    </row>
  </sheetData>
  <sheetProtection/>
  <mergeCells count="19">
    <mergeCell ref="A1:K1"/>
    <mergeCell ref="A4:A5"/>
    <mergeCell ref="B4:B5"/>
    <mergeCell ref="C4:C5"/>
    <mergeCell ref="D4:D5"/>
    <mergeCell ref="A20:K20"/>
    <mergeCell ref="A2:K2"/>
    <mergeCell ref="A3:K3"/>
    <mergeCell ref="E4:F4"/>
    <mergeCell ref="G4:H4"/>
    <mergeCell ref="A17:K17"/>
    <mergeCell ref="A18:K18"/>
    <mergeCell ref="A19:K19"/>
    <mergeCell ref="K4:K5"/>
    <mergeCell ref="A13:B13"/>
    <mergeCell ref="I4:J4"/>
    <mergeCell ref="A15:K15"/>
    <mergeCell ref="A14:K14"/>
    <mergeCell ref="A16:K16"/>
  </mergeCells>
  <printOptions/>
  <pageMargins left="0.17" right="0.17" top="0.83" bottom="0.32" header="0.3" footer="0.3"/>
  <pageSetup horizontalDpi="600" verticalDpi="600" orientation="landscape" scale="64" r:id="rId1"/>
</worksheet>
</file>

<file path=xl/worksheets/sheet19.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6</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1.2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2022-23'!C32</f>
        <v>0.026</v>
      </c>
      <c r="D6" s="47">
        <f>'Rabi Oilseeds, 2022-23'!D32</f>
        <v>0</v>
      </c>
      <c r="E6" s="47">
        <f>'Rabi Oilseeds, 2022-23'!E32</f>
        <v>0</v>
      </c>
      <c r="F6" s="47">
        <f>'Rabi Oilseeds, 2022-23'!F32</f>
        <v>0</v>
      </c>
      <c r="G6" s="48">
        <f>E6-D6</f>
        <v>0</v>
      </c>
      <c r="H6" s="48">
        <f>E6-F6</f>
        <v>0</v>
      </c>
      <c r="I6" s="28" t="e">
        <f>(G6/D6)*100</f>
        <v>#DIV/0!</v>
      </c>
      <c r="J6" s="28" t="e">
        <f>(H6/D6)*100</f>
        <v>#DIV/0!</v>
      </c>
      <c r="K6" s="29"/>
      <c r="L6" s="25"/>
    </row>
    <row r="7" spans="1:11" s="3" customFormat="1" ht="30" customHeight="1">
      <c r="A7" s="24">
        <v>2</v>
      </c>
      <c r="B7" s="24" t="s">
        <v>25</v>
      </c>
      <c r="C7" s="49">
        <f>'Rabi Oilseeds, 2022-23'!C73</f>
        <v>1.22</v>
      </c>
      <c r="D7" s="49">
        <f>'Rabi Oilseeds, 2022-23'!D73</f>
        <v>1.1410799999999999</v>
      </c>
      <c r="E7" s="49">
        <f>'Rabi Oilseeds, 2022-23'!E73</f>
        <v>0.86539</v>
      </c>
      <c r="F7" s="49">
        <f>'Rabi Oilseeds, 2022-23'!F73</f>
        <v>1.26185</v>
      </c>
      <c r="G7" s="48">
        <f>E7-D7</f>
        <v>-0.2756899999999999</v>
      </c>
      <c r="H7" s="48">
        <f>E7-F7</f>
        <v>-0.3964599999999999</v>
      </c>
      <c r="I7" s="28">
        <f aca="true" t="shared" si="0" ref="I7:I13">(G7/D7)*100</f>
        <v>-24.16044449118378</v>
      </c>
      <c r="J7" s="28">
        <f aca="true" t="shared" si="1" ref="J7:J13">(H7/D7)*100</f>
        <v>-34.74427735128124</v>
      </c>
      <c r="K7" s="2"/>
    </row>
    <row r="8" spans="1:24" ht="30" customHeight="1">
      <c r="A8" s="24">
        <v>3</v>
      </c>
      <c r="B8" s="24" t="s">
        <v>26</v>
      </c>
      <c r="C8" s="49">
        <f>'Rabi Oilseeds, 2022-23'!C112</f>
        <v>0.032</v>
      </c>
      <c r="D8" s="49">
        <f>'Rabi Oilseeds, 2022-23'!D112</f>
        <v>0.028192000000000002</v>
      </c>
      <c r="E8" s="49">
        <f>'Rabi Oilseeds, 2022-23'!E112</f>
        <v>0.07207</v>
      </c>
      <c r="F8" s="49">
        <f>'Rabi Oilseeds, 2022-23'!F112</f>
        <v>0.04554</v>
      </c>
      <c r="G8" s="48">
        <f aca="true" t="shared" si="2" ref="G8:G13">E8-D8</f>
        <v>0.04387799999999999</v>
      </c>
      <c r="H8" s="48">
        <f aca="true" t="shared" si="3" ref="H8:H13">E8-F8</f>
        <v>0.026529999999999998</v>
      </c>
      <c r="I8" s="28">
        <f t="shared" si="0"/>
        <v>155.6398978433598</v>
      </c>
      <c r="J8" s="28">
        <f t="shared" si="1"/>
        <v>94.10471055618615</v>
      </c>
      <c r="K8" s="2"/>
      <c r="X8" s="3"/>
    </row>
    <row r="9" spans="1:11" ht="30" customHeight="1">
      <c r="A9" s="24">
        <v>4</v>
      </c>
      <c r="B9" s="24" t="s">
        <v>27</v>
      </c>
      <c r="C9" s="49">
        <f>'Rabi Oilseeds, 2022-23'!C151</f>
        <v>0.042</v>
      </c>
      <c r="D9" s="49">
        <f>'Rabi Oilseeds, 2022-23'!D151</f>
        <v>0.04761</v>
      </c>
      <c r="E9" s="49">
        <f>'Rabi Oilseeds, 2022-23'!E151</f>
        <v>0.05633</v>
      </c>
      <c r="F9" s="49">
        <f>'Rabi Oilseeds, 2022-23'!F151</f>
        <v>0.09222</v>
      </c>
      <c r="G9" s="48">
        <f t="shared" si="2"/>
        <v>0.008719999999999999</v>
      </c>
      <c r="H9" s="48">
        <f t="shared" si="3"/>
        <v>-0.03589</v>
      </c>
      <c r="I9" s="28">
        <f t="shared" si="0"/>
        <v>18.315479941188823</v>
      </c>
      <c r="J9" s="28">
        <f t="shared" si="1"/>
        <v>-75.38332283133795</v>
      </c>
      <c r="K9" s="2"/>
    </row>
    <row r="10" spans="1:11" ht="30" customHeight="1">
      <c r="A10" s="30">
        <v>5</v>
      </c>
      <c r="B10" s="24" t="s">
        <v>28</v>
      </c>
      <c r="C10" s="49">
        <f>'Rabi Oilseeds, 2022-23'!C188</f>
        <v>0.18414000000000003</v>
      </c>
      <c r="D10" s="49">
        <f>'Rabi Oilseeds, 2022-23'!D188</f>
        <v>0.007474</v>
      </c>
      <c r="E10" s="49">
        <f>'Rabi Oilseeds, 2022-23'!E188</f>
        <v>0.0079</v>
      </c>
      <c r="F10" s="49">
        <f>'Rabi Oilseeds, 2022-23'!F188</f>
        <v>0.01689</v>
      </c>
      <c r="G10" s="48">
        <f t="shared" si="2"/>
        <v>0.00042600000000000103</v>
      </c>
      <c r="H10" s="48">
        <f t="shared" si="3"/>
        <v>-0.008989999999999998</v>
      </c>
      <c r="I10" s="28">
        <f t="shared" si="0"/>
        <v>5.699759165105714</v>
      </c>
      <c r="J10" s="28">
        <f t="shared" si="1"/>
        <v>-120.28364998662026</v>
      </c>
      <c r="K10" s="2"/>
    </row>
    <row r="11" spans="1:11" ht="30" customHeight="1">
      <c r="A11" s="30">
        <v>6</v>
      </c>
      <c r="B11" s="24" t="s">
        <v>29</v>
      </c>
      <c r="C11" s="49">
        <f>'Rabi Oilseeds, 2022-23'!C229</f>
        <v>0</v>
      </c>
      <c r="D11" s="49">
        <f>'Rabi Oilseeds, 2022-23'!D229</f>
        <v>0</v>
      </c>
      <c r="E11" s="49">
        <f>'Rabi Oilseeds, 2022-23'!E229</f>
        <v>0</v>
      </c>
      <c r="F11" s="49">
        <f>'Rabi Oilseeds, 2022-23'!F229</f>
        <v>0</v>
      </c>
      <c r="G11" s="48">
        <f t="shared" si="2"/>
        <v>0</v>
      </c>
      <c r="H11" s="48">
        <f t="shared" si="3"/>
        <v>0</v>
      </c>
      <c r="I11" s="28" t="e">
        <f t="shared" si="0"/>
        <v>#DIV/0!</v>
      </c>
      <c r="J11" s="28" t="e">
        <f t="shared" si="1"/>
        <v>#DIV/0!</v>
      </c>
      <c r="K11" s="33"/>
    </row>
    <row r="12" spans="1:11" ht="30" customHeight="1" thickBot="1">
      <c r="A12" s="115">
        <v>7</v>
      </c>
      <c r="B12" s="116" t="s">
        <v>30</v>
      </c>
      <c r="C12" s="49">
        <f>'Rabi Oilseeds, 2022-23'!C269</f>
        <v>0</v>
      </c>
      <c r="D12" s="49">
        <f>'Rabi Oilseeds, 2022-23'!D269</f>
        <v>0.031132</v>
      </c>
      <c r="E12" s="49">
        <f>'Rabi Oilseeds, 2022-23'!E269</f>
        <v>0.02567</v>
      </c>
      <c r="F12" s="49">
        <f>'Rabi Oilseeds, 2022-23'!F269</f>
        <v>0.04121</v>
      </c>
      <c r="G12" s="48">
        <f t="shared" si="2"/>
        <v>-0.005462000000000002</v>
      </c>
      <c r="H12" s="48">
        <f t="shared" si="3"/>
        <v>-0.015539999999999998</v>
      </c>
      <c r="I12" s="28">
        <f t="shared" si="0"/>
        <v>-17.5446485930875</v>
      </c>
      <c r="J12" s="28">
        <f t="shared" si="1"/>
        <v>-49.91648464602338</v>
      </c>
      <c r="K12" s="117"/>
    </row>
    <row r="13" spans="1:11" ht="30" customHeight="1" thickBot="1">
      <c r="A13" s="233" t="s">
        <v>22</v>
      </c>
      <c r="B13" s="234"/>
      <c r="C13" s="34">
        <f>SUM(C6:C12)</f>
        <v>1.50414</v>
      </c>
      <c r="D13" s="34">
        <f>SUM(D6:D12)</f>
        <v>1.2554879999999997</v>
      </c>
      <c r="E13" s="34">
        <f>SUM(E6:E12)</f>
        <v>1.02736</v>
      </c>
      <c r="F13" s="34">
        <f>SUM(F6:F12)</f>
        <v>1.4577099999999998</v>
      </c>
      <c r="G13" s="35">
        <f t="shared" si="2"/>
        <v>-0.22812799999999966</v>
      </c>
      <c r="H13" s="35">
        <f t="shared" si="3"/>
        <v>-0.4303499999999998</v>
      </c>
      <c r="I13" s="37">
        <f t="shared" si="0"/>
        <v>-18.170464393128384</v>
      </c>
      <c r="J13" s="37">
        <f t="shared" si="1"/>
        <v>-34.27750802875057</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2.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N9" sqref="N9"/>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
        <v>158</v>
      </c>
      <c r="B1" s="222"/>
      <c r="C1" s="222"/>
      <c r="D1" s="222"/>
      <c r="E1" s="222"/>
      <c r="F1" s="222"/>
      <c r="G1" s="222"/>
      <c r="H1" s="222"/>
      <c r="I1" s="222"/>
      <c r="J1" s="222"/>
      <c r="K1" s="222"/>
    </row>
    <row r="2" spans="1:11" ht="28.5" customHeight="1">
      <c r="A2" s="223" t="s">
        <v>7</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5.7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2022-23'!C7</f>
        <v>0.03</v>
      </c>
      <c r="D6" s="47">
        <f>'Rabi Oilseeds, 2022-23'!D7</f>
        <v>0.003746</v>
      </c>
      <c r="E6" s="47">
        <f>'Rabi Oilseeds, 2022-23'!E7</f>
        <v>9E-05</v>
      </c>
      <c r="F6" s="47">
        <f>'Rabi Oilseeds, 2022-23'!F7</f>
        <v>0.00136</v>
      </c>
      <c r="G6" s="48">
        <f aca="true" t="shared" si="0" ref="G6:G13">E6-D6</f>
        <v>-0.0036560000000000004</v>
      </c>
      <c r="H6" s="48">
        <f aca="true" t="shared" si="1" ref="H6:H13">E6-F6</f>
        <v>-0.00127</v>
      </c>
      <c r="I6" s="28">
        <f>(G6/D6)*100</f>
        <v>-97.59743726641751</v>
      </c>
      <c r="J6" s="28">
        <f>(H6/D6)*100</f>
        <v>-33.90282968499733</v>
      </c>
      <c r="K6" s="29"/>
      <c r="L6" s="25"/>
    </row>
    <row r="7" spans="1:11" s="3" customFormat="1" ht="30" customHeight="1">
      <c r="A7" s="24">
        <v>2</v>
      </c>
      <c r="B7" s="24" t="s">
        <v>25</v>
      </c>
      <c r="C7" s="49">
        <f>'Rabi Oilseeds, 2022-23'!C50</f>
        <v>0.89</v>
      </c>
      <c r="D7" s="49">
        <f>'Rabi Oilseeds, 2022-23'!D50</f>
        <v>0.6329560000000001</v>
      </c>
      <c r="E7" s="49">
        <f>'Rabi Oilseeds, 2022-23'!E50</f>
        <v>0.71867</v>
      </c>
      <c r="F7" s="49">
        <f>'Rabi Oilseeds, 2022-23'!F50</f>
        <v>0.67681</v>
      </c>
      <c r="G7" s="48">
        <f t="shared" si="0"/>
        <v>0.08571399999999996</v>
      </c>
      <c r="H7" s="48">
        <f t="shared" si="1"/>
        <v>0.04186000000000001</v>
      </c>
      <c r="I7" s="28">
        <f aca="true" t="shared" si="2" ref="I7:I13">(G7/D7)*100</f>
        <v>13.541857569878465</v>
      </c>
      <c r="J7" s="28">
        <f aca="true" t="shared" si="3" ref="J7:J13">(H7/D7)*100</f>
        <v>6.613413886589274</v>
      </c>
      <c r="K7" s="2"/>
    </row>
    <row r="8" spans="1:24" ht="30" customHeight="1">
      <c r="A8" s="24">
        <v>3</v>
      </c>
      <c r="B8" s="24" t="s">
        <v>26</v>
      </c>
      <c r="C8" s="49">
        <f>'Rabi Oilseeds, 2022-23'!C89</f>
        <v>0.004</v>
      </c>
      <c r="D8" s="49">
        <f>'Rabi Oilseeds, 2022-23'!D89</f>
        <v>0.007292</v>
      </c>
      <c r="E8" s="49">
        <f>'Rabi Oilseeds, 2022-23'!E89</f>
        <v>0.01427</v>
      </c>
      <c r="F8" s="49">
        <f>'Rabi Oilseeds, 2022-23'!F89</f>
        <v>0.00471</v>
      </c>
      <c r="G8" s="48">
        <f t="shared" si="0"/>
        <v>0.006978</v>
      </c>
      <c r="H8" s="48">
        <f t="shared" si="1"/>
        <v>0.009559999999999999</v>
      </c>
      <c r="I8" s="28">
        <f t="shared" si="2"/>
        <v>95.69391113549095</v>
      </c>
      <c r="J8" s="28">
        <f t="shared" si="3"/>
        <v>131.10257816785517</v>
      </c>
      <c r="K8" s="2"/>
      <c r="X8" s="3"/>
    </row>
    <row r="9" spans="1:11" ht="30" customHeight="1">
      <c r="A9" s="24">
        <v>4</v>
      </c>
      <c r="B9" s="24" t="s">
        <v>27</v>
      </c>
      <c r="C9" s="49">
        <f>'Rabi Oilseeds, 2022-23'!C128</f>
        <v>0.09</v>
      </c>
      <c r="D9" s="49">
        <f>'Rabi Oilseeds, 2022-23'!D128</f>
        <v>0.05878799999999999</v>
      </c>
      <c r="E9" s="49">
        <f>'Rabi Oilseeds, 2022-23'!E128</f>
        <v>0.05613</v>
      </c>
      <c r="F9" s="49">
        <f>'Rabi Oilseeds, 2022-23'!F128</f>
        <v>0.0461</v>
      </c>
      <c r="G9" s="48">
        <f t="shared" si="0"/>
        <v>-0.0026579999999999937</v>
      </c>
      <c r="H9" s="48">
        <f t="shared" si="1"/>
        <v>0.010029999999999997</v>
      </c>
      <c r="I9" s="28">
        <f t="shared" si="2"/>
        <v>-4.521330883853838</v>
      </c>
      <c r="J9" s="28">
        <f t="shared" si="3"/>
        <v>17.061305028237054</v>
      </c>
      <c r="K9" s="2"/>
    </row>
    <row r="10" spans="1:11" ht="30" customHeight="1">
      <c r="A10" s="24">
        <v>5</v>
      </c>
      <c r="B10" s="24" t="s">
        <v>28</v>
      </c>
      <c r="C10" s="49">
        <f>'Rabi Oilseeds, 2022-23'!C165</f>
        <v>0.29964</v>
      </c>
      <c r="D10" s="49">
        <f>'Rabi Oilseeds, 2022-23'!D165</f>
        <v>0.082318</v>
      </c>
      <c r="E10" s="49">
        <f>'Rabi Oilseeds, 2022-23'!E165</f>
        <v>0.02818</v>
      </c>
      <c r="F10" s="49">
        <f>'Rabi Oilseeds, 2022-23'!F165</f>
        <v>0.03096</v>
      </c>
      <c r="G10" s="48">
        <f t="shared" si="0"/>
        <v>-0.054138000000000006</v>
      </c>
      <c r="H10" s="48">
        <f t="shared" si="1"/>
        <v>-0.0027800000000000012</v>
      </c>
      <c r="I10" s="28">
        <f t="shared" si="2"/>
        <v>-65.76690395782211</v>
      </c>
      <c r="J10" s="28">
        <f t="shared" si="3"/>
        <v>-3.377147161009744</v>
      </c>
      <c r="K10" s="2"/>
    </row>
    <row r="11" spans="1:11" ht="30" customHeight="1">
      <c r="A11" s="30">
        <v>6</v>
      </c>
      <c r="B11" s="24" t="s">
        <v>29</v>
      </c>
      <c r="C11" s="49">
        <f>'Rabi Oilseeds, 2022-23'!C206</f>
        <v>0</v>
      </c>
      <c r="D11" s="49">
        <f>'Rabi Oilseeds, 2022-23'!D206</f>
        <v>0.0006666666666666666</v>
      </c>
      <c r="E11" s="49">
        <f>'Rabi Oilseeds, 2022-23'!E206</f>
        <v>0</v>
      </c>
      <c r="F11" s="49">
        <f>'Rabi Oilseeds, 2022-23'!F206</f>
        <v>0</v>
      </c>
      <c r="G11" s="48">
        <f t="shared" si="0"/>
        <v>-0.0006666666666666666</v>
      </c>
      <c r="H11" s="48">
        <f t="shared" si="1"/>
        <v>0</v>
      </c>
      <c r="I11" s="28">
        <f t="shared" si="2"/>
        <v>-100</v>
      </c>
      <c r="J11" s="28">
        <f t="shared" si="3"/>
        <v>0</v>
      </c>
      <c r="K11" s="2"/>
    </row>
    <row r="12" spans="1:11" ht="30" customHeight="1" thickBot="1">
      <c r="A12" s="30">
        <v>7</v>
      </c>
      <c r="B12" s="24" t="s">
        <v>30</v>
      </c>
      <c r="C12" s="49">
        <f>'Rabi Oilseeds, 2022-23'!C246</f>
        <v>0.052</v>
      </c>
      <c r="D12" s="49">
        <f>'Rabi Oilseeds, 2022-23'!D246</f>
        <v>0.054546000000000004</v>
      </c>
      <c r="E12" s="49">
        <f>'Rabi Oilseeds, 2022-23'!E246</f>
        <v>0.04052</v>
      </c>
      <c r="F12" s="49">
        <f>'Rabi Oilseeds, 2022-23'!F246</f>
        <v>0.04036</v>
      </c>
      <c r="G12" s="48">
        <f t="shared" si="0"/>
        <v>-0.014026000000000004</v>
      </c>
      <c r="H12" s="48">
        <f t="shared" si="1"/>
        <v>0.00016000000000000042</v>
      </c>
      <c r="I12" s="28">
        <f t="shared" si="2"/>
        <v>-25.71407619257141</v>
      </c>
      <c r="J12" s="28">
        <f t="shared" si="3"/>
        <v>0.29333040002933375</v>
      </c>
      <c r="K12" s="33"/>
    </row>
    <row r="13" spans="1:11" ht="30" customHeight="1" thickBot="1">
      <c r="A13" s="233" t="s">
        <v>22</v>
      </c>
      <c r="B13" s="234"/>
      <c r="C13" s="34">
        <f>SUM(C6:C12)</f>
        <v>1.36564</v>
      </c>
      <c r="D13" s="34">
        <f>SUM(D6:D12)</f>
        <v>0.8403126666666667</v>
      </c>
      <c r="E13" s="34">
        <f>SUM(E6:E12)</f>
        <v>0.8578600000000001</v>
      </c>
      <c r="F13" s="34">
        <f>SUM(F6:F12)</f>
        <v>0.8003</v>
      </c>
      <c r="G13" s="35">
        <f t="shared" si="0"/>
        <v>0.01754733333333336</v>
      </c>
      <c r="H13" s="35">
        <f t="shared" si="1"/>
        <v>0.057560000000000056</v>
      </c>
      <c r="I13" s="37">
        <f t="shared" si="2"/>
        <v>2.088190982880185</v>
      </c>
      <c r="J13" s="37">
        <f t="shared" si="3"/>
        <v>6.8498312929552485</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20.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5</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0.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2022-23'!C36</f>
        <v>7.1626</v>
      </c>
      <c r="D6" s="47">
        <f>'Rabi Oilseeds, 2022-23'!D36</f>
        <v>12.638749999999998</v>
      </c>
      <c r="E6" s="47">
        <f>'Rabi Oilseeds, 2022-23'!E36</f>
        <v>13.278469999999999</v>
      </c>
      <c r="F6" s="47">
        <f>'Rabi Oilseeds, 2022-23'!F36</f>
        <v>14.17295</v>
      </c>
      <c r="G6" s="48">
        <f>E6-D6</f>
        <v>0.6397200000000005</v>
      </c>
      <c r="H6" s="48">
        <f>E6-F6</f>
        <v>-0.8944800000000015</v>
      </c>
      <c r="I6" s="28">
        <f>(G6/D6)*100</f>
        <v>5.0615765008406735</v>
      </c>
      <c r="J6" s="28">
        <f>(H6/D6)*100</f>
        <v>-7.077282167935925</v>
      </c>
      <c r="K6" s="29"/>
      <c r="L6" s="25"/>
    </row>
    <row r="7" spans="1:11" s="3" customFormat="1" ht="30" customHeight="1">
      <c r="A7" s="24">
        <v>2</v>
      </c>
      <c r="B7" s="24" t="s">
        <v>25</v>
      </c>
      <c r="C7" s="49">
        <f>'Rabi Oilseeds, 2022-23'!C75</f>
        <v>0</v>
      </c>
      <c r="D7" s="49">
        <f>'Rabi Oilseeds, 2022-23'!D75</f>
        <v>0</v>
      </c>
      <c r="E7" s="49">
        <f>'Rabi Oilseeds, 2022-23'!E75</f>
        <v>0</v>
      </c>
      <c r="F7" s="49">
        <f>'Rabi Oilseeds, 2022-23'!F75</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2022-23'!C114</f>
        <v>0</v>
      </c>
      <c r="D8" s="49">
        <f>'Rabi Oilseeds, 2022-23'!D114</f>
        <v>0</v>
      </c>
      <c r="E8" s="49">
        <f>'Rabi Oilseeds, 2022-23'!E114</f>
        <v>0</v>
      </c>
      <c r="F8" s="49">
        <f>'Rabi Oilseeds, 2022-23'!F114</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2022-23'!C153</f>
        <v>0.028</v>
      </c>
      <c r="D9" s="49">
        <f>'Rabi Oilseeds, 2022-23'!D153</f>
        <v>0</v>
      </c>
      <c r="E9" s="49">
        <f>'Rabi Oilseeds, 2022-23'!E153</f>
        <v>0</v>
      </c>
      <c r="F9" s="49">
        <f>'Rabi Oilseeds, 2022-23'!F153</f>
        <v>0</v>
      </c>
      <c r="G9" s="48">
        <f t="shared" si="2"/>
        <v>0</v>
      </c>
      <c r="H9" s="48">
        <f t="shared" si="3"/>
        <v>0</v>
      </c>
      <c r="I9" s="28" t="e">
        <f t="shared" si="0"/>
        <v>#DIV/0!</v>
      </c>
      <c r="J9" s="28" t="e">
        <f t="shared" si="1"/>
        <v>#DIV/0!</v>
      </c>
      <c r="K9" s="2"/>
    </row>
    <row r="10" spans="1:11" ht="30" customHeight="1">
      <c r="A10" s="30">
        <v>5</v>
      </c>
      <c r="B10" s="24" t="s">
        <v>28</v>
      </c>
      <c r="C10" s="49">
        <f>'Rabi Oilseeds, 2022-23'!C190</f>
        <v>0</v>
      </c>
      <c r="D10" s="49">
        <f>'Rabi Oilseeds, 2022-23'!D190</f>
        <v>0</v>
      </c>
      <c r="E10" s="49">
        <f>'Rabi Oilseeds, 2022-23'!E190</f>
        <v>0</v>
      </c>
      <c r="F10" s="49">
        <f>'Rabi Oilseeds, 2022-23'!F190</f>
        <v>0</v>
      </c>
      <c r="G10" s="48">
        <f t="shared" si="2"/>
        <v>0</v>
      </c>
      <c r="H10" s="48">
        <f t="shared" si="3"/>
        <v>0</v>
      </c>
      <c r="I10" s="28" t="e">
        <f t="shared" si="0"/>
        <v>#DIV/0!</v>
      </c>
      <c r="J10" s="28" t="e">
        <f t="shared" si="1"/>
        <v>#DIV/0!</v>
      </c>
      <c r="K10" s="2"/>
    </row>
    <row r="11" spans="1:11" ht="30" customHeight="1">
      <c r="A11" s="31">
        <v>6</v>
      </c>
      <c r="B11" s="24" t="s">
        <v>29</v>
      </c>
      <c r="C11" s="49">
        <f>'Rabi Oilseeds, 2022-23'!C231</f>
        <v>0.278</v>
      </c>
      <c r="D11" s="49">
        <f>'Rabi Oilseeds, 2022-23'!D231</f>
        <v>0.343186</v>
      </c>
      <c r="E11" s="49">
        <f>'Rabi Oilseeds, 2022-23'!E231</f>
        <v>0.49865</v>
      </c>
      <c r="F11" s="49">
        <f>'Rabi Oilseeds, 2022-23'!F231</f>
        <v>0.3711</v>
      </c>
      <c r="G11" s="48">
        <f t="shared" si="2"/>
        <v>0.155464</v>
      </c>
      <c r="H11" s="48">
        <f t="shared" si="3"/>
        <v>0.12755</v>
      </c>
      <c r="I11" s="28">
        <f t="shared" si="0"/>
        <v>45.30021620928593</v>
      </c>
      <c r="J11" s="28">
        <f t="shared" si="1"/>
        <v>37.16643452821502</v>
      </c>
      <c r="K11" s="33"/>
    </row>
    <row r="12" spans="1:11" ht="30" customHeight="1" thickBot="1">
      <c r="A12" s="115">
        <v>7</v>
      </c>
      <c r="B12" s="24" t="s">
        <v>30</v>
      </c>
      <c r="C12" s="49">
        <f>'Rabi Oilseeds, 2022-23'!C271</f>
        <v>0</v>
      </c>
      <c r="D12" s="49">
        <f>'Rabi Oilseeds, 2022-23'!D271</f>
        <v>0</v>
      </c>
      <c r="E12" s="49">
        <f>'Rabi Oilseeds, 2022-23'!E271</f>
        <v>0</v>
      </c>
      <c r="F12" s="49">
        <f>'Rabi Oilseeds, 2022-23'!F271</f>
        <v>0</v>
      </c>
      <c r="G12" s="48">
        <f t="shared" si="2"/>
        <v>0</v>
      </c>
      <c r="H12" s="48">
        <f t="shared" si="3"/>
        <v>0</v>
      </c>
      <c r="I12" s="28" t="e">
        <f t="shared" si="0"/>
        <v>#DIV/0!</v>
      </c>
      <c r="J12" s="28" t="e">
        <f t="shared" si="1"/>
        <v>#DIV/0!</v>
      </c>
      <c r="K12" s="117"/>
    </row>
    <row r="13" spans="1:11" ht="30" customHeight="1" thickBot="1">
      <c r="A13" s="233" t="s">
        <v>22</v>
      </c>
      <c r="B13" s="234"/>
      <c r="C13" s="34">
        <f>SUM(C6:C12)</f>
        <v>7.4686</v>
      </c>
      <c r="D13" s="34">
        <f>SUM(D6:D12)</f>
        <v>12.981935999999997</v>
      </c>
      <c r="E13" s="34">
        <f>SUM(E6:E12)</f>
        <v>13.777119999999998</v>
      </c>
      <c r="F13" s="34">
        <f>SUM(F6:F12)</f>
        <v>14.54405</v>
      </c>
      <c r="G13" s="35">
        <f t="shared" si="2"/>
        <v>0.7951840000000008</v>
      </c>
      <c r="H13" s="35">
        <f t="shared" si="3"/>
        <v>-0.7669300000000021</v>
      </c>
      <c r="I13" s="37">
        <f t="shared" si="0"/>
        <v>6.125311355717676</v>
      </c>
      <c r="J13" s="37">
        <f t="shared" si="1"/>
        <v>-5.907670473803001</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21.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16</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39"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2022-23'!C37</f>
        <v>0.154</v>
      </c>
      <c r="D6" s="47">
        <f>'Rabi Oilseeds, 2022-23'!D37</f>
        <v>0.17283999999999997</v>
      </c>
      <c r="E6" s="47">
        <f>'Rabi Oilseeds, 2022-23'!E37</f>
        <v>0.15</v>
      </c>
      <c r="F6" s="47">
        <f>'Rabi Oilseeds, 2022-23'!F37</f>
        <v>0.16</v>
      </c>
      <c r="G6" s="48">
        <f>E6-D6</f>
        <v>-0.02283999999999997</v>
      </c>
      <c r="H6" s="48">
        <f>E6-F6</f>
        <v>-0.010000000000000009</v>
      </c>
      <c r="I6" s="28">
        <f>(G6/D6)*100</f>
        <v>-13.21453367276092</v>
      </c>
      <c r="J6" s="28">
        <f>(H6/D6)*100</f>
        <v>-5.785697755149277</v>
      </c>
      <c r="K6" s="29"/>
      <c r="L6" s="25"/>
    </row>
    <row r="7" spans="1:11" s="3" customFormat="1" ht="30" customHeight="1">
      <c r="A7" s="24">
        <v>2</v>
      </c>
      <c r="B7" s="24" t="s">
        <v>25</v>
      </c>
      <c r="C7" s="49">
        <f>'Rabi Oilseeds, 2022-23'!C76</f>
        <v>0</v>
      </c>
      <c r="D7" s="49">
        <f>'Rabi Oilseeds, 2022-23'!D76</f>
        <v>0</v>
      </c>
      <c r="E7" s="49">
        <f>'Rabi Oilseeds, 2022-23'!E76</f>
        <v>0</v>
      </c>
      <c r="F7" s="49">
        <f>'Rabi Oilseeds, 2022-23'!F76</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2022-23'!C115</f>
        <v>0</v>
      </c>
      <c r="D8" s="49">
        <f>'Rabi Oilseeds, 2022-23'!D115</f>
        <v>0</v>
      </c>
      <c r="E8" s="49">
        <f>'Rabi Oilseeds, 2022-23'!E115</f>
        <v>0</v>
      </c>
      <c r="F8" s="49">
        <f>'Rabi Oilseeds, 2022-23'!F115</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2022-23'!C154</f>
        <v>0</v>
      </c>
      <c r="D9" s="49">
        <f>'Rabi Oilseeds, 2022-23'!D154</f>
        <v>0</v>
      </c>
      <c r="E9" s="49">
        <f>'Rabi Oilseeds, 2022-23'!E154</f>
        <v>0</v>
      </c>
      <c r="F9" s="49">
        <f>'Rabi Oilseeds, 2022-23'!F154</f>
        <v>0</v>
      </c>
      <c r="G9" s="48">
        <f t="shared" si="2"/>
        <v>0</v>
      </c>
      <c r="H9" s="48">
        <f t="shared" si="3"/>
        <v>0</v>
      </c>
      <c r="I9" s="28" t="e">
        <f t="shared" si="0"/>
        <v>#DIV/0!</v>
      </c>
      <c r="J9" s="28" t="e">
        <f t="shared" si="1"/>
        <v>#DIV/0!</v>
      </c>
      <c r="K9" s="2"/>
    </row>
    <row r="10" spans="1:11" ht="30" customHeight="1">
      <c r="A10" s="30">
        <v>5</v>
      </c>
      <c r="B10" s="24" t="s">
        <v>28</v>
      </c>
      <c r="C10" s="49">
        <f>'Rabi Oilseeds, 2022-23'!C191</f>
        <v>0</v>
      </c>
      <c r="D10" s="49">
        <f>'Rabi Oilseeds, 2022-23'!D191</f>
        <v>0</v>
      </c>
      <c r="E10" s="49">
        <f>'Rabi Oilseeds, 2022-23'!E191</f>
        <v>0</v>
      </c>
      <c r="F10" s="49">
        <f>'Rabi Oilseeds, 2022-23'!F191</f>
        <v>0</v>
      </c>
      <c r="G10" s="48">
        <f t="shared" si="2"/>
        <v>0</v>
      </c>
      <c r="H10" s="48">
        <f t="shared" si="3"/>
        <v>0</v>
      </c>
      <c r="I10" s="28" t="e">
        <f t="shared" si="0"/>
        <v>#DIV/0!</v>
      </c>
      <c r="J10" s="28" t="e">
        <f t="shared" si="1"/>
        <v>#DIV/0!</v>
      </c>
      <c r="K10" s="2"/>
    </row>
    <row r="11" spans="1:11" ht="30" customHeight="1">
      <c r="A11" s="31">
        <v>6</v>
      </c>
      <c r="B11" s="24" t="s">
        <v>29</v>
      </c>
      <c r="C11" s="49">
        <f>'Rabi Oilseeds, 2022-23'!C232</f>
        <v>0</v>
      </c>
      <c r="D11" s="49">
        <f>'Rabi Oilseeds, 2022-23'!D232</f>
        <v>0.004966666666666667</v>
      </c>
      <c r="E11" s="49">
        <f>'Rabi Oilseeds, 2022-23'!E232</f>
        <v>0</v>
      </c>
      <c r="F11" s="49">
        <f>'Rabi Oilseeds, 2022-23'!F232</f>
        <v>0</v>
      </c>
      <c r="G11" s="48">
        <f t="shared" si="2"/>
        <v>-0.004966666666666667</v>
      </c>
      <c r="H11" s="48">
        <f t="shared" si="3"/>
        <v>0</v>
      </c>
      <c r="I11" s="28">
        <f t="shared" si="0"/>
        <v>-100</v>
      </c>
      <c r="J11" s="28">
        <f t="shared" si="1"/>
        <v>0</v>
      </c>
      <c r="K11" s="33"/>
    </row>
    <row r="12" spans="1:11" ht="30" customHeight="1" thickBot="1">
      <c r="A12" s="115">
        <v>7</v>
      </c>
      <c r="B12" s="24" t="s">
        <v>30</v>
      </c>
      <c r="C12" s="49">
        <f>'Rabi Oilseeds, 2022-23'!C272</f>
        <v>0</v>
      </c>
      <c r="D12" s="49">
        <f>'Rabi Oilseeds, 2022-23'!D272</f>
        <v>0</v>
      </c>
      <c r="E12" s="49">
        <f>'Rabi Oilseeds, 2022-23'!E272</f>
        <v>0</v>
      </c>
      <c r="F12" s="49">
        <f>'Rabi Oilseeds, 2022-23'!F272</f>
        <v>0</v>
      </c>
      <c r="G12" s="48">
        <f t="shared" si="2"/>
        <v>0</v>
      </c>
      <c r="H12" s="48">
        <f t="shared" si="3"/>
        <v>0</v>
      </c>
      <c r="I12" s="28" t="e">
        <f t="shared" si="0"/>
        <v>#DIV/0!</v>
      </c>
      <c r="J12" s="28" t="e">
        <f t="shared" si="1"/>
        <v>#DIV/0!</v>
      </c>
      <c r="K12" s="117"/>
    </row>
    <row r="13" spans="1:11" ht="30" customHeight="1" thickBot="1">
      <c r="A13" s="233" t="s">
        <v>22</v>
      </c>
      <c r="B13" s="234"/>
      <c r="C13" s="34">
        <f>SUM(C6:C12)</f>
        <v>0.154</v>
      </c>
      <c r="D13" s="34">
        <f>SUM(D6:D12)</f>
        <v>0.17780666666666664</v>
      </c>
      <c r="E13" s="34">
        <f>SUM(E6:E12)</f>
        <v>0.15</v>
      </c>
      <c r="F13" s="34">
        <f>SUM(F6:F12)</f>
        <v>0.16</v>
      </c>
      <c r="G13" s="35">
        <f t="shared" si="2"/>
        <v>-0.027806666666666646</v>
      </c>
      <c r="H13" s="35">
        <f t="shared" si="3"/>
        <v>-0.010000000000000009</v>
      </c>
      <c r="I13" s="37">
        <f t="shared" si="0"/>
        <v>-15.638708709834642</v>
      </c>
      <c r="J13" s="37">
        <f t="shared" si="1"/>
        <v>-5.6240860860110296</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22.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35</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39.7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2022-23'!C38</f>
        <v>5.7663</v>
      </c>
      <c r="D6" s="47">
        <f>'Rabi Oilseeds, 2022-23'!D38</f>
        <v>5.9887999999999995</v>
      </c>
      <c r="E6" s="47">
        <f>'Rabi Oilseeds, 2022-23'!E38</f>
        <v>6.556</v>
      </c>
      <c r="F6" s="47">
        <f>'Rabi Oilseeds, 2022-23'!F38</f>
        <v>6.09</v>
      </c>
      <c r="G6" s="48">
        <f>E6-D6</f>
        <v>0.5672000000000006</v>
      </c>
      <c r="H6" s="48">
        <f>E6-F6</f>
        <v>0.4660000000000002</v>
      </c>
      <c r="I6" s="28">
        <f>(G6/D6)*100</f>
        <v>9.471012556772653</v>
      </c>
      <c r="J6" s="28">
        <f>(H6/D6)*100</f>
        <v>7.781191557574142</v>
      </c>
      <c r="K6" s="29"/>
      <c r="L6" s="25"/>
    </row>
    <row r="7" spans="1:11" s="3" customFormat="1" ht="30" customHeight="1">
      <c r="A7" s="24">
        <v>2</v>
      </c>
      <c r="B7" s="24" t="s">
        <v>25</v>
      </c>
      <c r="C7" s="49">
        <f>'Rabi Oilseeds, 2022-23'!C77</f>
        <v>0.6773</v>
      </c>
      <c r="D7" s="49">
        <f>'Rabi Oilseeds, 2022-23'!D77</f>
        <v>0.0606</v>
      </c>
      <c r="E7" s="49">
        <f>'Rabi Oilseeds, 2022-23'!E77</f>
        <v>0.045</v>
      </c>
      <c r="F7" s="49">
        <f>'Rabi Oilseeds, 2022-23'!F77</f>
        <v>0.052</v>
      </c>
      <c r="G7" s="48">
        <f>E7-D7</f>
        <v>-0.015600000000000003</v>
      </c>
      <c r="H7" s="48">
        <f>E7-F7</f>
        <v>-0.006999999999999999</v>
      </c>
      <c r="I7" s="28">
        <f aca="true" t="shared" si="0" ref="I7:I13">(G7/D7)*100</f>
        <v>-25.742574257425748</v>
      </c>
      <c r="J7" s="28">
        <f aca="true" t="shared" si="1" ref="J7:J13">(H7/D7)*100</f>
        <v>-11.55115511551155</v>
      </c>
      <c r="K7" s="2"/>
    </row>
    <row r="8" spans="1:24" ht="30" customHeight="1">
      <c r="A8" s="24">
        <v>3</v>
      </c>
      <c r="B8" s="24" t="s">
        <v>26</v>
      </c>
      <c r="C8" s="49">
        <f>'Rabi Oilseeds, 2022-23'!C116</f>
        <v>0.003</v>
      </c>
      <c r="D8" s="49">
        <f>'Rabi Oilseeds, 2022-23'!D116</f>
        <v>0</v>
      </c>
      <c r="E8" s="49">
        <f>'Rabi Oilseeds, 2022-23'!E116</f>
        <v>0</v>
      </c>
      <c r="F8" s="49">
        <f>'Rabi Oilseeds, 2022-23'!F116</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2022-23'!C155</f>
        <v>0.0852</v>
      </c>
      <c r="D9" s="49">
        <f>'Rabi Oilseeds, 2022-23'!D155</f>
        <v>0.0182</v>
      </c>
      <c r="E9" s="49">
        <f>'Rabi Oilseeds, 2022-23'!E155</f>
        <v>0.004</v>
      </c>
      <c r="F9" s="49">
        <f>'Rabi Oilseeds, 2022-23'!F155</f>
        <v>0.006</v>
      </c>
      <c r="G9" s="48">
        <f t="shared" si="2"/>
        <v>-0.0142</v>
      </c>
      <c r="H9" s="48">
        <f t="shared" si="3"/>
        <v>-0.002</v>
      </c>
      <c r="I9" s="28">
        <f t="shared" si="0"/>
        <v>-78.02197802197803</v>
      </c>
      <c r="J9" s="28">
        <f t="shared" si="1"/>
        <v>-10.989010989010989</v>
      </c>
      <c r="K9" s="2"/>
    </row>
    <row r="10" spans="1:11" ht="30" customHeight="1">
      <c r="A10" s="30">
        <v>5</v>
      </c>
      <c r="B10" s="24" t="s">
        <v>28</v>
      </c>
      <c r="C10" s="49">
        <f>'Rabi Oilseeds, 2022-23'!C192</f>
        <v>2.465473</v>
      </c>
      <c r="D10" s="49">
        <f>'Rabi Oilseeds, 2022-23'!D192</f>
        <v>0.0034000000000000002</v>
      </c>
      <c r="E10" s="49">
        <f>'Rabi Oilseeds, 2022-23'!E192</f>
        <v>0.008</v>
      </c>
      <c r="F10" s="49">
        <f>'Rabi Oilseeds, 2022-23'!F192</f>
        <v>0.007</v>
      </c>
      <c r="G10" s="48">
        <f t="shared" si="2"/>
        <v>0.0046</v>
      </c>
      <c r="H10" s="48">
        <f t="shared" si="3"/>
        <v>0.001</v>
      </c>
      <c r="I10" s="28">
        <f t="shared" si="0"/>
        <v>135.2941176470588</v>
      </c>
      <c r="J10" s="28">
        <f t="shared" si="1"/>
        <v>29.411764705882355</v>
      </c>
      <c r="K10" s="2"/>
    </row>
    <row r="11" spans="1:11" ht="30" customHeight="1">
      <c r="A11" s="31">
        <v>6</v>
      </c>
      <c r="B11" s="24" t="s">
        <v>29</v>
      </c>
      <c r="C11" s="49">
        <f>'Rabi Oilseeds, 2022-23'!C233</f>
        <v>0.0486</v>
      </c>
      <c r="D11" s="49">
        <f>'Rabi Oilseeds, 2022-23'!D233</f>
        <v>0.0386</v>
      </c>
      <c r="E11" s="49">
        <f>'Rabi Oilseeds, 2022-23'!E233</f>
        <v>0.033</v>
      </c>
      <c r="F11" s="49">
        <f>'Rabi Oilseeds, 2022-23'!F233</f>
        <v>0.032</v>
      </c>
      <c r="G11" s="48">
        <f t="shared" si="2"/>
        <v>-0.005600000000000001</v>
      </c>
      <c r="H11" s="48">
        <f t="shared" si="3"/>
        <v>0.0010000000000000009</v>
      </c>
      <c r="I11" s="28">
        <f t="shared" si="0"/>
        <v>-14.50777202072539</v>
      </c>
      <c r="J11" s="28">
        <f t="shared" si="1"/>
        <v>2.5906735751295358</v>
      </c>
      <c r="K11" s="33"/>
    </row>
    <row r="12" spans="1:11" ht="30" customHeight="1" thickBot="1">
      <c r="A12" s="115">
        <v>7</v>
      </c>
      <c r="B12" s="24" t="s">
        <v>30</v>
      </c>
      <c r="C12" s="49">
        <f>'Rabi Oilseeds, 2022-23'!C273</f>
        <v>0</v>
      </c>
      <c r="D12" s="49">
        <f>'Rabi Oilseeds, 2022-23'!D273</f>
        <v>0.015</v>
      </c>
      <c r="E12" s="49">
        <f>'Rabi Oilseeds, 2022-23'!E273</f>
        <v>0.018</v>
      </c>
      <c r="F12" s="49">
        <f>'Rabi Oilseeds, 2022-23'!F273</f>
        <v>0.015</v>
      </c>
      <c r="G12" s="48">
        <f t="shared" si="2"/>
        <v>0.002999999999999999</v>
      </c>
      <c r="H12" s="48">
        <f t="shared" si="3"/>
        <v>0.002999999999999999</v>
      </c>
      <c r="I12" s="28">
        <f t="shared" si="0"/>
        <v>19.999999999999996</v>
      </c>
      <c r="J12" s="28">
        <f t="shared" si="1"/>
        <v>19.999999999999996</v>
      </c>
      <c r="K12" s="117"/>
    </row>
    <row r="13" spans="1:11" ht="30" customHeight="1" thickBot="1">
      <c r="A13" s="233" t="s">
        <v>22</v>
      </c>
      <c r="B13" s="234"/>
      <c r="C13" s="34">
        <f>SUM(C6:C12)</f>
        <v>9.045873</v>
      </c>
      <c r="D13" s="34">
        <f>SUM(D6:D12)</f>
        <v>6.124599999999999</v>
      </c>
      <c r="E13" s="34">
        <f>SUM(E6:E12)</f>
        <v>6.664</v>
      </c>
      <c r="F13" s="34">
        <f>SUM(F6:F12)</f>
        <v>6.201999999999999</v>
      </c>
      <c r="G13" s="35">
        <f t="shared" si="2"/>
        <v>0.5394000000000005</v>
      </c>
      <c r="H13" s="35">
        <f t="shared" si="3"/>
        <v>0.46200000000000063</v>
      </c>
      <c r="I13" s="37">
        <f t="shared" si="0"/>
        <v>8.807105770172756</v>
      </c>
      <c r="J13" s="37">
        <f t="shared" si="1"/>
        <v>7.543349769780895</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23.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I22" sqref="I22"/>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113</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2.7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2022-23'!C39+'Rabi Oilseeds, 2022-23'!C21+'Rabi Oilseeds, 2022-23'!C22+'Rabi Oilseeds, 2022-23'!C23+'Rabi Oilseeds, 2022-23'!C24+'Rabi Oilseeds, 2022-23'!C30+'Rabi Oilseeds, 2022-23'!C33</f>
        <v>0.8094</v>
      </c>
      <c r="D6" s="47">
        <f>'Rabi Oilseeds, 2022-23'!D39+'Rabi Oilseeds, 2022-23'!D21+'Rabi Oilseeds, 2022-23'!D22+'Rabi Oilseeds, 2022-23'!D23+'Rabi Oilseeds, 2022-23'!D24+'Rabi Oilseeds, 2022-23'!D30+'Rabi Oilseeds, 2022-23'!D33</f>
        <v>0.7061733333333333</v>
      </c>
      <c r="E6" s="47">
        <f>'Rabi Oilseeds, 2022-23'!E39+'Rabi Oilseeds, 2022-23'!E21+'Rabi Oilseeds, 2022-23'!E22+'Rabi Oilseeds, 2022-23'!E23+'Rabi Oilseeds, 2022-23'!E24+'Rabi Oilseeds, 2022-23'!E30+'Rabi Oilseeds, 2022-23'!E33</f>
        <v>0.5163099999999999</v>
      </c>
      <c r="F6" s="47">
        <f>'Rabi Oilseeds, 2022-23'!F39+'Rabi Oilseeds, 2022-23'!F21+'Rabi Oilseeds, 2022-23'!F22+'Rabi Oilseeds, 2022-23'!F23+'Rabi Oilseeds, 2022-23'!F24+'Rabi Oilseeds, 2022-23'!F30+'Rabi Oilseeds, 2022-23'!F33</f>
        <v>0.4345</v>
      </c>
      <c r="G6" s="48">
        <f>E6-D6</f>
        <v>-0.18986333333333338</v>
      </c>
      <c r="H6" s="48">
        <f>E6-F6</f>
        <v>0.08180999999999994</v>
      </c>
      <c r="I6" s="28">
        <f>(G6/D6)*100</f>
        <v>-26.8862224571871</v>
      </c>
      <c r="J6" s="28">
        <f>(H6/D6)*100</f>
        <v>11.584974416101797</v>
      </c>
      <c r="K6" s="29"/>
      <c r="L6" s="25"/>
    </row>
    <row r="7" spans="1:11" s="3" customFormat="1" ht="30" customHeight="1">
      <c r="A7" s="24">
        <v>2</v>
      </c>
      <c r="B7" s="24" t="s">
        <v>25</v>
      </c>
      <c r="C7" s="49">
        <f>'Rabi Oilseeds, 2022-23'!C78+'Rabi Oilseeds, 2022-23'!C64+'Rabi Oilseeds, 2022-23'!C65+'Rabi Oilseeds, 2022-23'!C66+'Rabi Oilseeds, 2022-23'!C67+'Rabi Oilseeds, 2022-23'!C71+'Rabi Oilseeds, 2022-23'!C74</f>
        <v>0.0374</v>
      </c>
      <c r="D7" s="49">
        <f>'Rabi Oilseeds, 2022-23'!D78+'Rabi Oilseeds, 2022-23'!D64+'Rabi Oilseeds, 2022-23'!D65+'Rabi Oilseeds, 2022-23'!D66+'Rabi Oilseeds, 2022-23'!D67+'Rabi Oilseeds, 2022-23'!D71+'Rabi Oilseeds, 2022-23'!D74</f>
        <v>0.0038666666666666667</v>
      </c>
      <c r="E7" s="49">
        <f>'Rabi Oilseeds, 2022-23'!E78+'Rabi Oilseeds, 2022-23'!E64+'Rabi Oilseeds, 2022-23'!E65+'Rabi Oilseeds, 2022-23'!E66+'Rabi Oilseeds, 2022-23'!E67+'Rabi Oilseeds, 2022-23'!E71+'Rabi Oilseeds, 2022-23'!E74</f>
        <v>0.006</v>
      </c>
      <c r="F7" s="49">
        <f>'Rabi Oilseeds, 2022-23'!F78+'Rabi Oilseeds, 2022-23'!F64+'Rabi Oilseeds, 2022-23'!F65+'Rabi Oilseeds, 2022-23'!F66+'Rabi Oilseeds, 2022-23'!F67+'Rabi Oilseeds, 2022-23'!F71+'Rabi Oilseeds, 2022-23'!F74</f>
        <v>0.006</v>
      </c>
      <c r="G7" s="48">
        <f>E7-D7</f>
        <v>0.0021333333333333334</v>
      </c>
      <c r="H7" s="48">
        <f>E7-F7</f>
        <v>0</v>
      </c>
      <c r="I7" s="28">
        <f aca="true" t="shared" si="0" ref="I7:I13">(G7/D7)*100</f>
        <v>55.172413793103445</v>
      </c>
      <c r="J7" s="28">
        <f aca="true" t="shared" si="1" ref="J7:J13">(H7/D7)*100</f>
        <v>0</v>
      </c>
      <c r="K7" s="2"/>
    </row>
    <row r="8" spans="1:24" ht="30" customHeight="1">
      <c r="A8" s="24"/>
      <c r="B8" s="24" t="s">
        <v>26</v>
      </c>
      <c r="C8" s="49">
        <f>'Rabi Oilseeds, 2022-23'!C117+'Rabi Oilseeds, 2022-23'!C103+'Rabi Oilseeds, 2022-23'!C104+'Rabi Oilseeds, 2022-23'!C105+'Rabi Oilseeds, 2022-23'!C106+'Rabi Oilseeds, 2022-23'!C110+'Rabi Oilseeds, 2022-23'!C113</f>
        <v>0</v>
      </c>
      <c r="D8" s="49">
        <f>'Rabi Oilseeds, 2022-23'!D117+'Rabi Oilseeds, 2022-23'!D103+'Rabi Oilseeds, 2022-23'!D104+'Rabi Oilseeds, 2022-23'!D105+'Rabi Oilseeds, 2022-23'!D106+'Rabi Oilseeds, 2022-23'!D110+'Rabi Oilseeds, 2022-23'!D113</f>
        <v>0</v>
      </c>
      <c r="E8" s="49">
        <f>'Rabi Oilseeds, 2022-23'!E117+'Rabi Oilseeds, 2022-23'!E103+'Rabi Oilseeds, 2022-23'!E104+'Rabi Oilseeds, 2022-23'!E105+'Rabi Oilseeds, 2022-23'!E106+'Rabi Oilseeds, 2022-23'!E110+'Rabi Oilseeds, 2022-23'!E113</f>
        <v>0</v>
      </c>
      <c r="F8" s="49">
        <f>'Rabi Oilseeds, 2022-23'!F117+'Rabi Oilseeds, 2022-23'!F103+'Rabi Oilseeds, 2022-23'!F104+'Rabi Oilseeds, 2022-23'!F105+'Rabi Oilseeds, 2022-23'!F106+'Rabi Oilseeds, 2022-23'!F110+'Rabi Oilseeds, 2022-23'!F113</f>
        <v>0</v>
      </c>
      <c r="G8" s="48">
        <f aca="true" t="shared" si="2" ref="G8:G13">E8-D8</f>
        <v>0</v>
      </c>
      <c r="H8" s="48">
        <f aca="true" t="shared" si="3" ref="H8:H13">E8-F8</f>
        <v>0</v>
      </c>
      <c r="I8" s="28" t="e">
        <f t="shared" si="0"/>
        <v>#DIV/0!</v>
      </c>
      <c r="J8" s="28" t="e">
        <f t="shared" si="1"/>
        <v>#DIV/0!</v>
      </c>
      <c r="K8" s="2"/>
      <c r="X8" s="3"/>
    </row>
    <row r="9" spans="1:11" ht="30" customHeight="1">
      <c r="A9" s="24">
        <v>3</v>
      </c>
      <c r="B9" s="24" t="s">
        <v>27</v>
      </c>
      <c r="C9" s="49">
        <f>'Rabi Oilseeds, 2022-23'!C156+'Rabi Oilseeds, 2022-23'!C142+'Rabi Oilseeds, 2022-23'!C143+'Rabi Oilseeds, 2022-23'!C144+'Rabi Oilseeds, 2022-23'!C145+'Rabi Oilseeds, 2022-23'!C149+'Rabi Oilseeds, 2022-23'!C152</f>
        <v>0.0231</v>
      </c>
      <c r="D9" s="49">
        <f>'Rabi Oilseeds, 2022-23'!D156+'Rabi Oilseeds, 2022-23'!D142+'Rabi Oilseeds, 2022-23'!D143+'Rabi Oilseeds, 2022-23'!D144+'Rabi Oilseeds, 2022-23'!D145+'Rabi Oilseeds, 2022-23'!D149+'Rabi Oilseeds, 2022-23'!D152</f>
        <v>0.03225</v>
      </c>
      <c r="E9" s="49">
        <f>'Rabi Oilseeds, 2022-23'!E156+'Rabi Oilseeds, 2022-23'!E142+'Rabi Oilseeds, 2022-23'!E143+'Rabi Oilseeds, 2022-23'!E144+'Rabi Oilseeds, 2022-23'!E145+'Rabi Oilseeds, 2022-23'!E149+'Rabi Oilseeds, 2022-23'!E152</f>
        <v>0</v>
      </c>
      <c r="F9" s="49">
        <f>'Rabi Oilseeds, 2022-23'!F156+'Rabi Oilseeds, 2022-23'!F142+'Rabi Oilseeds, 2022-23'!F143+'Rabi Oilseeds, 2022-23'!F144+'Rabi Oilseeds, 2022-23'!F145+'Rabi Oilseeds, 2022-23'!F149+'Rabi Oilseeds, 2022-23'!F152</f>
        <v>0</v>
      </c>
      <c r="G9" s="48">
        <f t="shared" si="2"/>
        <v>-0.03225</v>
      </c>
      <c r="H9" s="48">
        <f t="shared" si="3"/>
        <v>0</v>
      </c>
      <c r="I9" s="28">
        <f t="shared" si="0"/>
        <v>-100</v>
      </c>
      <c r="J9" s="28">
        <f t="shared" si="1"/>
        <v>0</v>
      </c>
      <c r="K9" s="2"/>
    </row>
    <row r="10" spans="1:11" ht="30" customHeight="1">
      <c r="A10" s="30">
        <v>4</v>
      </c>
      <c r="B10" s="24" t="s">
        <v>28</v>
      </c>
      <c r="C10" s="49">
        <f>'Rabi Oilseeds, 2022-23'!C193+'Rabi Oilseeds, 2022-23'!C179+'Rabi Oilseeds, 2022-23'!C180+'Rabi Oilseeds, 2022-23'!C181+'Rabi Oilseeds, 2022-23'!C182+'Rabi Oilseeds, 2022-23'!C186+'Rabi Oilseeds, 2022-23'!C189</f>
        <v>0</v>
      </c>
      <c r="D10" s="49">
        <f>'Rabi Oilseeds, 2022-23'!D193+'Rabi Oilseeds, 2022-23'!D179+'Rabi Oilseeds, 2022-23'!D180+'Rabi Oilseeds, 2022-23'!D181+'Rabi Oilseeds, 2022-23'!D182+'Rabi Oilseeds, 2022-23'!D186+'Rabi Oilseeds, 2022-23'!D189</f>
        <v>0.014362000000000003</v>
      </c>
      <c r="E10" s="49">
        <f>'Rabi Oilseeds, 2022-23'!E193+'Rabi Oilseeds, 2022-23'!E179+'Rabi Oilseeds, 2022-23'!E180+'Rabi Oilseeds, 2022-23'!E181+'Rabi Oilseeds, 2022-23'!E182+'Rabi Oilseeds, 2022-23'!E186+'Rabi Oilseeds, 2022-23'!E189</f>
        <v>0.02408</v>
      </c>
      <c r="F10" s="49">
        <f>'Rabi Oilseeds, 2022-23'!F193+'Rabi Oilseeds, 2022-23'!F179+'Rabi Oilseeds, 2022-23'!F180+'Rabi Oilseeds, 2022-23'!F181+'Rabi Oilseeds, 2022-23'!F182+'Rabi Oilseeds, 2022-23'!F186+'Rabi Oilseeds, 2022-23'!F189</f>
        <v>0.02397</v>
      </c>
      <c r="G10" s="48">
        <f t="shared" si="2"/>
        <v>0.009717999999999997</v>
      </c>
      <c r="H10" s="48">
        <f t="shared" si="3"/>
        <v>0.00010999999999999899</v>
      </c>
      <c r="I10" s="28">
        <f t="shared" si="0"/>
        <v>67.6646706586826</v>
      </c>
      <c r="J10" s="28">
        <f t="shared" si="1"/>
        <v>0.7659100403843403</v>
      </c>
      <c r="K10" s="2"/>
    </row>
    <row r="11" spans="1:11" ht="30" customHeight="1">
      <c r="A11" s="31">
        <v>5</v>
      </c>
      <c r="B11" s="24" t="s">
        <v>29</v>
      </c>
      <c r="C11" s="49">
        <f>'Rabi Oilseeds, 2022-23'!C234+'Rabi Oilseeds, 2022-23'!C220+'Rabi Oilseeds, 2022-23'!C221+'Rabi Oilseeds, 2022-23'!C222+'Rabi Oilseeds, 2022-23'!C223+'Rabi Oilseeds, 2022-23'!C227+'Rabi Oilseeds, 2022-23'!C230</f>
        <v>0.060200000000000004</v>
      </c>
      <c r="D11" s="49">
        <f>'Rabi Oilseeds, 2022-23'!D234+'Rabi Oilseeds, 2022-23'!D220+'Rabi Oilseeds, 2022-23'!D221+'Rabi Oilseeds, 2022-23'!D222+'Rabi Oilseeds, 2022-23'!D223+'Rabi Oilseeds, 2022-23'!D227+'Rabi Oilseeds, 2022-23'!D230</f>
        <v>0.06369533333333333</v>
      </c>
      <c r="E11" s="49">
        <f>'Rabi Oilseeds, 2022-23'!E234+'Rabi Oilseeds, 2022-23'!E220+'Rabi Oilseeds, 2022-23'!E221+'Rabi Oilseeds, 2022-23'!E222+'Rabi Oilseeds, 2022-23'!E223+'Rabi Oilseeds, 2022-23'!E227+'Rabi Oilseeds, 2022-23'!E230</f>
        <v>0.03715</v>
      </c>
      <c r="F11" s="49">
        <f>'Rabi Oilseeds, 2022-23'!F234+'Rabi Oilseeds, 2022-23'!F220+'Rabi Oilseeds, 2022-23'!F221+'Rabi Oilseeds, 2022-23'!F222+'Rabi Oilseeds, 2022-23'!F223+'Rabi Oilseeds, 2022-23'!F227+'Rabi Oilseeds, 2022-23'!F230</f>
        <v>0.02031</v>
      </c>
      <c r="G11" s="48">
        <f t="shared" si="2"/>
        <v>-0.026545333333333324</v>
      </c>
      <c r="H11" s="48">
        <f t="shared" si="3"/>
        <v>0.01684</v>
      </c>
      <c r="I11" s="28">
        <f t="shared" si="0"/>
        <v>-41.6754759637022</v>
      </c>
      <c r="J11" s="28">
        <f t="shared" si="1"/>
        <v>26.43835759814953</v>
      </c>
      <c r="K11" s="33"/>
    </row>
    <row r="12" spans="1:11" ht="30" customHeight="1" thickBot="1">
      <c r="A12" s="115">
        <v>6</v>
      </c>
      <c r="B12" s="24" t="s">
        <v>30</v>
      </c>
      <c r="C12" s="49">
        <f>'Rabi Oilseeds, 2022-23'!C274+'Rabi Oilseeds, 2022-23'!C260+'Rabi Oilseeds, 2022-23'!C261+'Rabi Oilseeds, 2022-23'!C262+'Rabi Oilseeds, 2022-23'!C263+'Rabi Oilseeds, 2022-23'!C267+'Rabi Oilseeds, 2022-23'!C270</f>
        <v>0</v>
      </c>
      <c r="D12" s="49">
        <f>'Rabi Oilseeds, 2022-23'!D274+'Rabi Oilseeds, 2022-23'!D260+'Rabi Oilseeds, 2022-23'!D261+'Rabi Oilseeds, 2022-23'!D262+'Rabi Oilseeds, 2022-23'!D263+'Rabi Oilseeds, 2022-23'!D267+'Rabi Oilseeds, 2022-23'!D270</f>
        <v>0.006934</v>
      </c>
      <c r="E12" s="49">
        <f>'Rabi Oilseeds, 2022-23'!E274+'Rabi Oilseeds, 2022-23'!E260+'Rabi Oilseeds, 2022-23'!E261+'Rabi Oilseeds, 2022-23'!E262+'Rabi Oilseeds, 2022-23'!E263+'Rabi Oilseeds, 2022-23'!E267+'Rabi Oilseeds, 2022-23'!E270</f>
        <v>0.013000000000000001</v>
      </c>
      <c r="F12" s="49">
        <f>'Rabi Oilseeds, 2022-23'!F274+'Rabi Oilseeds, 2022-23'!F260+'Rabi Oilseeds, 2022-23'!F261+'Rabi Oilseeds, 2022-23'!F262+'Rabi Oilseeds, 2022-23'!F263+'Rabi Oilseeds, 2022-23'!F267+'Rabi Oilseeds, 2022-23'!F270</f>
        <v>0.018000000000000002</v>
      </c>
      <c r="G12" s="48">
        <f t="shared" si="2"/>
        <v>0.006066000000000001</v>
      </c>
      <c r="H12" s="48">
        <f t="shared" si="3"/>
        <v>-0.005000000000000001</v>
      </c>
      <c r="I12" s="28">
        <f t="shared" si="0"/>
        <v>87.4819728872224</v>
      </c>
      <c r="J12" s="28">
        <f t="shared" si="1"/>
        <v>-72.10845111047016</v>
      </c>
      <c r="K12" s="117"/>
    </row>
    <row r="13" spans="1:11" ht="30" customHeight="1" thickBot="1">
      <c r="A13" s="233" t="s">
        <v>22</v>
      </c>
      <c r="B13" s="234"/>
      <c r="C13" s="34">
        <f>SUM(C6:C12)</f>
        <v>0.9301</v>
      </c>
      <c r="D13" s="34">
        <f>SUM(D6:D12)</f>
        <v>0.8272813333333333</v>
      </c>
      <c r="E13" s="34">
        <f>SUM(E6:E12)</f>
        <v>0.59654</v>
      </c>
      <c r="F13" s="34">
        <f>SUM(F6:F12)</f>
        <v>0.50278</v>
      </c>
      <c r="G13" s="35">
        <f t="shared" si="2"/>
        <v>-0.23074133333333335</v>
      </c>
      <c r="H13" s="35">
        <f t="shared" si="3"/>
        <v>0.09375999999999995</v>
      </c>
      <c r="I13" s="37">
        <f t="shared" si="0"/>
        <v>-27.891519370274686</v>
      </c>
      <c r="J13" s="37">
        <f t="shared" si="1"/>
        <v>11.333508471926514</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24.xml><?xml version="1.0" encoding="utf-8"?>
<worksheet xmlns="http://schemas.openxmlformats.org/spreadsheetml/2006/main" xmlns:r="http://schemas.openxmlformats.org/officeDocument/2006/relationships">
  <dimension ref="A2:X24"/>
  <sheetViews>
    <sheetView view="pageBreakPreview" zoomScale="60" zoomScalePageLayoutView="0" workbookViewId="0" topLeftCell="A1">
      <selection activeCell="Q15" sqref="Q15"/>
    </sheetView>
  </sheetViews>
  <sheetFormatPr defaultColWidth="9.140625" defaultRowHeight="15"/>
  <cols>
    <col min="1" max="1" width="9.00390625" style="1" customWidth="1"/>
    <col min="2" max="2" width="30.57421875" style="1" customWidth="1"/>
    <col min="3" max="3" width="11.57421875" style="3" customWidth="1"/>
    <col min="4" max="4" width="16.00390625" style="3" customWidth="1"/>
    <col min="5" max="5" width="14.00390625" style="3" customWidth="1"/>
    <col min="6" max="6" width="14.140625" style="3" customWidth="1"/>
    <col min="7" max="7" width="16.57421875" style="1" customWidth="1"/>
    <col min="8" max="8" width="13.140625" style="1" customWidth="1"/>
    <col min="9" max="9" width="17.421875" style="1" customWidth="1"/>
    <col min="10" max="10" width="13.7109375" style="1" customWidth="1"/>
    <col min="11" max="11" width="55.57421875" style="1" customWidth="1"/>
    <col min="12" max="12" width="9.140625" style="1" customWidth="1"/>
    <col min="13" max="13" width="10.8515625" style="1" bestFit="1" customWidth="1"/>
    <col min="14" max="16384" width="9.140625" style="1" customWidth="1"/>
  </cols>
  <sheetData>
    <row r="2" spans="1:11" ht="27.75" customHeight="1">
      <c r="A2" s="222" t="s">
        <v>159</v>
      </c>
      <c r="B2" s="222"/>
      <c r="C2" s="222"/>
      <c r="D2" s="222"/>
      <c r="E2" s="222"/>
      <c r="F2" s="222"/>
      <c r="G2" s="222"/>
      <c r="H2" s="222"/>
      <c r="I2" s="222"/>
      <c r="J2" s="222"/>
      <c r="K2" s="222"/>
    </row>
    <row r="3" spans="1:11" ht="27.75" customHeight="1">
      <c r="A3" s="13"/>
      <c r="B3" s="13"/>
      <c r="C3" s="13"/>
      <c r="D3" s="13"/>
      <c r="E3" s="13"/>
      <c r="F3" s="13"/>
      <c r="G3" s="13"/>
      <c r="H3" s="13"/>
      <c r="I3" s="13"/>
      <c r="J3" s="13"/>
      <c r="K3" s="13"/>
    </row>
    <row r="4" spans="1:11" ht="27.75" customHeight="1">
      <c r="A4" s="245" t="s">
        <v>64</v>
      </c>
      <c r="B4" s="245"/>
      <c r="C4" s="245"/>
      <c r="D4" s="245"/>
      <c r="E4" s="245"/>
      <c r="F4" s="245"/>
      <c r="G4" s="245"/>
      <c r="H4" s="245"/>
      <c r="I4" s="245"/>
      <c r="J4" s="245"/>
      <c r="K4" s="245"/>
    </row>
    <row r="5" spans="1:11" ht="24.75" customHeight="1" thickBot="1">
      <c r="A5" s="224" t="s">
        <v>0</v>
      </c>
      <c r="B5" s="224"/>
      <c r="C5" s="224"/>
      <c r="D5" s="224"/>
      <c r="E5" s="224"/>
      <c r="F5" s="224"/>
      <c r="G5" s="224"/>
      <c r="H5" s="224"/>
      <c r="I5" s="224"/>
      <c r="J5" s="224"/>
      <c r="K5" s="224"/>
    </row>
    <row r="6" spans="1:11" ht="69.75" customHeight="1" thickBot="1">
      <c r="A6" s="240" t="s">
        <v>9</v>
      </c>
      <c r="B6" s="242" t="s">
        <v>10</v>
      </c>
      <c r="C6" s="242" t="s">
        <v>11</v>
      </c>
      <c r="D6" s="242" t="s">
        <v>12</v>
      </c>
      <c r="E6" s="229" t="s">
        <v>13</v>
      </c>
      <c r="F6" s="230"/>
      <c r="G6" s="231" t="s">
        <v>151</v>
      </c>
      <c r="H6" s="232"/>
      <c r="I6" s="229" t="s">
        <v>14</v>
      </c>
      <c r="J6" s="230"/>
      <c r="K6" s="246" t="s">
        <v>36</v>
      </c>
    </row>
    <row r="7" spans="1:11" ht="66.75" customHeight="1" thickBot="1">
      <c r="A7" s="241"/>
      <c r="B7" s="243"/>
      <c r="C7" s="243"/>
      <c r="D7" s="243"/>
      <c r="E7" s="46" t="s">
        <v>148</v>
      </c>
      <c r="F7" s="46" t="s">
        <v>145</v>
      </c>
      <c r="G7" s="46" t="s">
        <v>15</v>
      </c>
      <c r="H7" s="46" t="s">
        <v>145</v>
      </c>
      <c r="I7" s="46" t="s">
        <v>15</v>
      </c>
      <c r="J7" s="46" t="s">
        <v>145</v>
      </c>
      <c r="K7" s="247"/>
    </row>
    <row r="8" spans="1:11" ht="30" customHeight="1">
      <c r="A8" s="121">
        <v>1</v>
      </c>
      <c r="B8" s="27" t="s">
        <v>24</v>
      </c>
      <c r="C8" s="122">
        <f>'Rabi Oilseeds, 2022-23'!C42</f>
        <v>63.46170000000001</v>
      </c>
      <c r="D8" s="122">
        <f>'Rabi Oilseeds, 2022-23'!D42</f>
        <v>73.834625</v>
      </c>
      <c r="E8" s="122">
        <f>'Rabi Oilseeds, 2022-23'!E42</f>
        <v>97.1049</v>
      </c>
      <c r="F8" s="122">
        <f>'Rabi Oilseeds, 2022-23'!F42</f>
        <v>90.18068000000001</v>
      </c>
      <c r="G8" s="48">
        <f>E8-D8</f>
        <v>23.270274999999998</v>
      </c>
      <c r="H8" s="48">
        <f>E8-F8</f>
        <v>6.924219999999991</v>
      </c>
      <c r="I8" s="28">
        <f>(G8/D8)*100</f>
        <v>31.51675111778518</v>
      </c>
      <c r="J8" s="28">
        <f>(H8/D8)*100</f>
        <v>9.378012009947895</v>
      </c>
      <c r="K8" s="123"/>
    </row>
    <row r="9" spans="1:11" s="3" customFormat="1" ht="30" customHeight="1">
      <c r="A9" s="39">
        <v>2</v>
      </c>
      <c r="B9" s="24" t="s">
        <v>25</v>
      </c>
      <c r="C9" s="124">
        <f>'Rabi Oilseeds, 2022-23'!C79</f>
        <v>7.2242999999999995</v>
      </c>
      <c r="D9" s="124">
        <f>'Rabi Oilseeds, 2022-23'!D79</f>
        <v>4.729164666666667</v>
      </c>
      <c r="E9" s="124">
        <f>'Rabi Oilseeds, 2022-23'!E79</f>
        <v>5.17061</v>
      </c>
      <c r="F9" s="124">
        <f>'Rabi Oilseeds, 2022-23'!F79</f>
        <v>4.69898</v>
      </c>
      <c r="G9" s="48">
        <f>E9-D9</f>
        <v>0.44144533333333325</v>
      </c>
      <c r="H9" s="48">
        <f>E9-F9</f>
        <v>0.4716300000000002</v>
      </c>
      <c r="I9" s="28">
        <f aca="true" t="shared" si="0" ref="I9:I15">(G9/D9)*100</f>
        <v>9.334530819889684</v>
      </c>
      <c r="J9" s="28">
        <f aca="true" t="shared" si="1" ref="J9:J15">(H9/D9)*100</f>
        <v>9.972797169112464</v>
      </c>
      <c r="K9" s="40"/>
    </row>
    <row r="10" spans="1:24" ht="30" customHeight="1">
      <c r="A10" s="39">
        <v>3</v>
      </c>
      <c r="B10" s="24" t="s">
        <v>26</v>
      </c>
      <c r="C10" s="124">
        <f>'Rabi Oilseeds, 2022-23'!C118</f>
        <v>0.7756000000000001</v>
      </c>
      <c r="D10" s="124">
        <f>'Rabi Oilseeds, 2022-23'!D118</f>
        <v>0.6289313333333332</v>
      </c>
      <c r="E10" s="124">
        <f>'Rabi Oilseeds, 2022-23'!E118</f>
        <v>0.84956</v>
      </c>
      <c r="F10" s="124">
        <f>'Rabi Oilseeds, 2022-23'!F118</f>
        <v>0.72709</v>
      </c>
      <c r="G10" s="48">
        <f aca="true" t="shared" si="2" ref="G10:G15">E10-D10</f>
        <v>0.2206286666666668</v>
      </c>
      <c r="H10" s="48">
        <f aca="true" t="shared" si="3" ref="H10:H15">E10-F10</f>
        <v>0.12246999999999997</v>
      </c>
      <c r="I10" s="28">
        <f t="shared" si="0"/>
        <v>35.079929234458056</v>
      </c>
      <c r="J10" s="28">
        <f t="shared" si="1"/>
        <v>19.472714032374494</v>
      </c>
      <c r="K10" s="40"/>
      <c r="X10" s="3"/>
    </row>
    <row r="11" spans="1:11" ht="30" customHeight="1">
      <c r="A11" s="39">
        <v>4</v>
      </c>
      <c r="B11" s="24" t="s">
        <v>27</v>
      </c>
      <c r="C11" s="124">
        <f>'Rabi Oilseeds, 2022-23'!C157</f>
        <v>1.4633</v>
      </c>
      <c r="D11" s="124">
        <f>'Rabi Oilseeds, 2022-23'!D157</f>
        <v>1.1856099999999998</v>
      </c>
      <c r="E11" s="124">
        <f>'Rabi Oilseeds, 2022-23'!E157</f>
        <v>0.8482800000000001</v>
      </c>
      <c r="F11" s="124">
        <f>'Rabi Oilseeds, 2022-23'!F157</f>
        <v>1.1009099999999998</v>
      </c>
      <c r="G11" s="48">
        <f t="shared" si="2"/>
        <v>-0.3373299999999997</v>
      </c>
      <c r="H11" s="48">
        <f t="shared" si="3"/>
        <v>-0.2526299999999997</v>
      </c>
      <c r="I11" s="28">
        <f t="shared" si="0"/>
        <v>-28.452020478909567</v>
      </c>
      <c r="J11" s="28">
        <f t="shared" si="1"/>
        <v>-21.308018657062586</v>
      </c>
      <c r="K11" s="40"/>
    </row>
    <row r="12" spans="1:11" ht="30" customHeight="1">
      <c r="A12" s="39">
        <v>5</v>
      </c>
      <c r="B12" s="24" t="s">
        <v>28</v>
      </c>
      <c r="C12" s="124">
        <f>'Rabi Oilseeds, 2022-23'!C194</f>
        <v>3.4216379999999997</v>
      </c>
      <c r="D12" s="124">
        <f>'Rabi Oilseeds, 2022-23'!D194</f>
        <v>0.497806</v>
      </c>
      <c r="E12" s="124">
        <f>'Rabi Oilseeds, 2022-23'!E194</f>
        <v>0.41373</v>
      </c>
      <c r="F12" s="124">
        <f>'Rabi Oilseeds, 2022-23'!F194</f>
        <v>0.40921</v>
      </c>
      <c r="G12" s="48">
        <f t="shared" si="2"/>
        <v>-0.08407600000000004</v>
      </c>
      <c r="H12" s="48">
        <f t="shared" si="3"/>
        <v>0.0045199999999999685</v>
      </c>
      <c r="I12" s="28">
        <f t="shared" si="0"/>
        <v>-16.889310293568187</v>
      </c>
      <c r="J12" s="28">
        <f t="shared" si="1"/>
        <v>0.9079842348223944</v>
      </c>
      <c r="K12" s="40"/>
    </row>
    <row r="13" spans="1:11" ht="30" customHeight="1">
      <c r="A13" s="39">
        <v>6</v>
      </c>
      <c r="B13" s="24" t="s">
        <v>29</v>
      </c>
      <c r="C13" s="124">
        <f>'Rabi Oilseeds, 2022-23'!C235</f>
        <v>2.3577</v>
      </c>
      <c r="D13" s="124">
        <f>'Rabi Oilseeds, 2022-23'!D235</f>
        <v>3.2442540000000006</v>
      </c>
      <c r="E13" s="124">
        <f>'Rabi Oilseeds, 2022-23'!E235</f>
        <v>3.2303900000000008</v>
      </c>
      <c r="F13" s="124">
        <f>'Rabi Oilseeds, 2022-23'!F235</f>
        <v>2.82315</v>
      </c>
      <c r="G13" s="48">
        <f t="shared" si="2"/>
        <v>-0.013863999999999876</v>
      </c>
      <c r="H13" s="48">
        <f t="shared" si="3"/>
        <v>0.4072400000000007</v>
      </c>
      <c r="I13" s="28">
        <f t="shared" si="0"/>
        <v>-0.4273401527747172</v>
      </c>
      <c r="J13" s="28">
        <f t="shared" si="1"/>
        <v>12.552654631850672</v>
      </c>
      <c r="K13" s="40"/>
    </row>
    <row r="14" spans="1:11" ht="30" customHeight="1" thickBot="1">
      <c r="A14" s="42">
        <v>7</v>
      </c>
      <c r="B14" s="32" t="s">
        <v>30</v>
      </c>
      <c r="C14" s="125">
        <f>'Rabi Oilseeds, 2022-23'!C275</f>
        <v>0.10630999999999999</v>
      </c>
      <c r="D14" s="125">
        <f>'Rabi Oilseeds, 2022-23'!D275</f>
        <v>0.34776799999999997</v>
      </c>
      <c r="E14" s="125">
        <f>'Rabi Oilseeds, 2022-23'!E275</f>
        <v>0.4958699999999999</v>
      </c>
      <c r="F14" s="125">
        <f>'Rabi Oilseeds, 2022-23'!F275</f>
        <v>0.46330000000000005</v>
      </c>
      <c r="G14" s="48">
        <f t="shared" si="2"/>
        <v>0.14810199999999996</v>
      </c>
      <c r="H14" s="48">
        <f t="shared" si="3"/>
        <v>0.03256999999999988</v>
      </c>
      <c r="I14" s="28">
        <f t="shared" si="0"/>
        <v>42.586436934968134</v>
      </c>
      <c r="J14" s="28">
        <f t="shared" si="1"/>
        <v>9.365439028317695</v>
      </c>
      <c r="K14" s="43"/>
    </row>
    <row r="15" spans="1:11" ht="30" customHeight="1" thickBot="1">
      <c r="A15" s="233" t="s">
        <v>22</v>
      </c>
      <c r="B15" s="234"/>
      <c r="C15" s="44">
        <f>SUM(C8:C14)</f>
        <v>78.810548</v>
      </c>
      <c r="D15" s="44">
        <f>SUM(D8:D14)</f>
        <v>84.46815899999999</v>
      </c>
      <c r="E15" s="44">
        <f>SUM(E8:E14)</f>
        <v>108.11334</v>
      </c>
      <c r="F15" s="44">
        <f>SUM(F8:F14)</f>
        <v>100.40332000000002</v>
      </c>
      <c r="G15" s="35">
        <f t="shared" si="2"/>
        <v>23.645181000000008</v>
      </c>
      <c r="H15" s="35">
        <f t="shared" si="3"/>
        <v>7.710019999999972</v>
      </c>
      <c r="I15" s="37">
        <f t="shared" si="0"/>
        <v>27.99301095220983</v>
      </c>
      <c r="J15" s="37">
        <f t="shared" si="1"/>
        <v>9.127723501112381</v>
      </c>
      <c r="K15" s="36"/>
    </row>
    <row r="16" spans="1:11" ht="24.75" customHeight="1">
      <c r="A16" s="6"/>
      <c r="B16" s="6"/>
      <c r="C16" s="7"/>
      <c r="D16" s="7"/>
      <c r="E16" s="7"/>
      <c r="F16" s="7"/>
      <c r="G16" s="8"/>
      <c r="H16" s="9"/>
      <c r="I16" s="9"/>
      <c r="J16" s="9"/>
      <c r="K16" s="9"/>
    </row>
    <row r="17" spans="1:11" s="23" customFormat="1" ht="20.25">
      <c r="A17" s="249" t="s">
        <v>34</v>
      </c>
      <c r="B17" s="249"/>
      <c r="C17" s="249"/>
      <c r="D17" s="249"/>
      <c r="E17" s="249"/>
      <c r="F17" s="249"/>
      <c r="G17" s="249"/>
      <c r="H17" s="249"/>
      <c r="I17" s="249"/>
      <c r="J17" s="249"/>
      <c r="K17" s="249"/>
    </row>
    <row r="18" spans="1:11" s="20" customFormat="1" ht="20.25">
      <c r="A18" s="239" t="s">
        <v>31</v>
      </c>
      <c r="B18" s="239"/>
      <c r="C18" s="239"/>
      <c r="D18" s="239"/>
      <c r="E18" s="239"/>
      <c r="F18" s="239"/>
      <c r="G18" s="239"/>
      <c r="H18" s="239"/>
      <c r="I18" s="239"/>
      <c r="J18" s="239"/>
      <c r="K18" s="239"/>
    </row>
    <row r="19" spans="1:13" s="20" customFormat="1" ht="20.25">
      <c r="A19" s="239" t="s">
        <v>32</v>
      </c>
      <c r="B19" s="239"/>
      <c r="C19" s="239"/>
      <c r="D19" s="239"/>
      <c r="E19" s="239"/>
      <c r="F19" s="239"/>
      <c r="G19" s="239"/>
      <c r="H19" s="239"/>
      <c r="I19" s="239"/>
      <c r="J19" s="239"/>
      <c r="K19" s="239"/>
      <c r="M19" s="147"/>
    </row>
    <row r="20" spans="1:11" s="20" customFormat="1" ht="20.25">
      <c r="A20" s="239" t="s">
        <v>33</v>
      </c>
      <c r="B20" s="239"/>
      <c r="C20" s="239"/>
      <c r="D20" s="239"/>
      <c r="E20" s="239"/>
      <c r="F20" s="239"/>
      <c r="G20" s="239"/>
      <c r="H20" s="239"/>
      <c r="I20" s="239"/>
      <c r="J20" s="239"/>
      <c r="K20" s="239"/>
    </row>
    <row r="21" spans="3:6" s="20" customFormat="1" ht="20.25">
      <c r="C21" s="22"/>
      <c r="D21" s="22"/>
      <c r="E21" s="22"/>
      <c r="F21" s="22"/>
    </row>
    <row r="22" spans="1:11" s="20" customFormat="1" ht="20.25">
      <c r="A22" s="248" t="s">
        <v>66</v>
      </c>
      <c r="B22" s="248"/>
      <c r="C22" s="248"/>
      <c r="D22" s="248"/>
      <c r="E22" s="248"/>
      <c r="F22" s="248"/>
      <c r="K22" s="157"/>
    </row>
    <row r="23" s="20" customFormat="1" ht="20.25"/>
    <row r="24" spans="1:11" s="20" customFormat="1" ht="57.75" customHeight="1">
      <c r="A24" s="244" t="s">
        <v>161</v>
      </c>
      <c r="B24" s="244"/>
      <c r="C24" s="244"/>
      <c r="D24" s="244"/>
      <c r="E24" s="244"/>
      <c r="F24" s="244"/>
      <c r="G24" s="244"/>
      <c r="H24" s="244"/>
      <c r="I24" s="244"/>
      <c r="J24" s="244"/>
      <c r="K24" s="244"/>
    </row>
  </sheetData>
  <sheetProtection/>
  <mergeCells count="18">
    <mergeCell ref="A24:K24"/>
    <mergeCell ref="A4:K4"/>
    <mergeCell ref="D6:D7"/>
    <mergeCell ref="E6:F6"/>
    <mergeCell ref="G6:H6"/>
    <mergeCell ref="I6:J6"/>
    <mergeCell ref="K6:K7"/>
    <mergeCell ref="A22:F22"/>
    <mergeCell ref="A15:B15"/>
    <mergeCell ref="A17:K17"/>
    <mergeCell ref="A18:K18"/>
    <mergeCell ref="A19:K19"/>
    <mergeCell ref="A20:K20"/>
    <mergeCell ref="A2:K2"/>
    <mergeCell ref="A5:K5"/>
    <mergeCell ref="A6:A7"/>
    <mergeCell ref="B6:B7"/>
    <mergeCell ref="C6:C7"/>
  </mergeCells>
  <printOptions/>
  <pageMargins left="0.17" right="0.17" top="0.83" bottom="0.32" header="0.3" footer="0.3"/>
  <pageSetup horizontalDpi="600" verticalDpi="600" orientation="landscape" scale="64" r:id="rId1"/>
</worksheet>
</file>

<file path=xl/worksheets/sheet25.xml><?xml version="1.0" encoding="utf-8"?>
<worksheet xmlns="http://schemas.openxmlformats.org/spreadsheetml/2006/main" xmlns:r="http://schemas.openxmlformats.org/officeDocument/2006/relationships">
  <dimension ref="A1:K31"/>
  <sheetViews>
    <sheetView view="pageBreakPreview" zoomScale="84" zoomScaleSheetLayoutView="84" zoomScalePageLayoutView="0" workbookViewId="0" topLeftCell="A1">
      <selection activeCell="N12" sqref="N12"/>
    </sheetView>
  </sheetViews>
  <sheetFormatPr defaultColWidth="9.140625" defaultRowHeight="15"/>
  <cols>
    <col min="2" max="2" width="33.7109375" style="0" customWidth="1"/>
    <col min="3" max="3" width="12.28125" style="0" customWidth="1"/>
    <col min="4" max="4" width="19.421875" style="0" customWidth="1"/>
    <col min="5" max="5" width="13.00390625" style="0" customWidth="1"/>
    <col min="6" max="6" width="12.57421875" style="0" customWidth="1"/>
    <col min="7" max="7" width="17.7109375" style="0" customWidth="1"/>
    <col min="8" max="8" width="13.421875" style="0" customWidth="1"/>
    <col min="9" max="9" width="18.140625" style="0" customWidth="1"/>
    <col min="10" max="10" width="14.00390625" style="0" customWidth="1"/>
  </cols>
  <sheetData>
    <row r="1" spans="1:11" ht="21">
      <c r="A1" s="252" t="s">
        <v>39</v>
      </c>
      <c r="B1" s="252"/>
      <c r="C1" s="252"/>
      <c r="D1" s="252"/>
      <c r="E1" s="252"/>
      <c r="F1" s="252"/>
      <c r="G1" s="252"/>
      <c r="H1" s="252"/>
      <c r="I1" s="252"/>
      <c r="J1" s="252"/>
      <c r="K1" s="18"/>
    </row>
    <row r="2" spans="1:11" ht="21">
      <c r="A2" s="253" t="s">
        <v>160</v>
      </c>
      <c r="B2" s="253"/>
      <c r="C2" s="253"/>
      <c r="D2" s="253"/>
      <c r="E2" s="253"/>
      <c r="F2" s="253"/>
      <c r="G2" s="253"/>
      <c r="H2" s="253"/>
      <c r="I2" s="253"/>
      <c r="J2" s="253"/>
      <c r="K2" s="18"/>
    </row>
    <row r="3" spans="1:11" ht="14.25" customHeight="1">
      <c r="A3" s="19"/>
      <c r="B3" s="19"/>
      <c r="C3" s="19"/>
      <c r="D3" s="19"/>
      <c r="E3" s="19"/>
      <c r="F3" s="19"/>
      <c r="G3" s="19"/>
      <c r="H3" s="19"/>
      <c r="I3" s="19"/>
      <c r="J3" s="19"/>
      <c r="K3" s="18"/>
    </row>
    <row r="4" spans="1:11" ht="20.25">
      <c r="A4" s="254" t="s">
        <v>65</v>
      </c>
      <c r="B4" s="254"/>
      <c r="C4" s="254"/>
      <c r="D4" s="254"/>
      <c r="E4" s="254"/>
      <c r="F4" s="254"/>
      <c r="G4" s="254"/>
      <c r="H4" s="254"/>
      <c r="I4" s="254"/>
      <c r="J4" s="254"/>
      <c r="K4" s="254"/>
    </row>
    <row r="5" spans="1:11" ht="21.75" thickBot="1">
      <c r="A5" s="20"/>
      <c r="B5" s="20"/>
      <c r="C5" s="21"/>
      <c r="D5" s="21"/>
      <c r="E5" s="21"/>
      <c r="F5" s="255" t="s">
        <v>0</v>
      </c>
      <c r="G5" s="255"/>
      <c r="H5" s="255"/>
      <c r="I5" s="255"/>
      <c r="J5" s="255"/>
      <c r="K5" s="18"/>
    </row>
    <row r="6" spans="1:11" ht="38.25" customHeight="1" thickBot="1">
      <c r="A6" s="256" t="s">
        <v>9</v>
      </c>
      <c r="B6" s="258" t="s">
        <v>40</v>
      </c>
      <c r="C6" s="258" t="s">
        <v>41</v>
      </c>
      <c r="D6" s="258" t="s">
        <v>12</v>
      </c>
      <c r="E6" s="231" t="s">
        <v>13</v>
      </c>
      <c r="F6" s="232"/>
      <c r="G6" s="231" t="s">
        <v>151</v>
      </c>
      <c r="H6" s="232"/>
      <c r="I6" s="231" t="s">
        <v>14</v>
      </c>
      <c r="J6" s="232"/>
      <c r="K6" s="18"/>
    </row>
    <row r="7" spans="1:11" ht="57" thickBot="1">
      <c r="A7" s="257"/>
      <c r="B7" s="259"/>
      <c r="C7" s="260"/>
      <c r="D7" s="259"/>
      <c r="E7" s="45" t="s">
        <v>152</v>
      </c>
      <c r="F7" s="45" t="s">
        <v>153</v>
      </c>
      <c r="G7" s="45" t="s">
        <v>15</v>
      </c>
      <c r="H7" s="45" t="s">
        <v>154</v>
      </c>
      <c r="I7" s="45" t="s">
        <v>15</v>
      </c>
      <c r="J7" s="141" t="s">
        <v>145</v>
      </c>
      <c r="K7" s="18"/>
    </row>
    <row r="8" spans="1:11" ht="24.75" customHeight="1">
      <c r="A8" s="126">
        <v>1</v>
      </c>
      <c r="B8" s="127" t="s">
        <v>42</v>
      </c>
      <c r="C8" s="128">
        <f>'Rabi Oilseeds, 2022-23'!C285</f>
        <v>1.36564</v>
      </c>
      <c r="D8" s="128">
        <f>'Rabi Oilseeds, 2022-23'!D285</f>
        <v>0.8403126666666667</v>
      </c>
      <c r="E8" s="128">
        <f>'Rabi Oilseeds, 2022-23'!E285</f>
        <v>0.8578600000000001</v>
      </c>
      <c r="F8" s="128">
        <f>'Rabi Oilseeds, 2022-23'!F285</f>
        <v>0.8003</v>
      </c>
      <c r="G8" s="129">
        <f>E8-D8</f>
        <v>0.01754733333333336</v>
      </c>
      <c r="H8" s="129">
        <f>E8-F8</f>
        <v>0.057560000000000056</v>
      </c>
      <c r="I8" s="38">
        <f>(G8/D8)*100</f>
        <v>2.088190982880185</v>
      </c>
      <c r="J8" s="137">
        <f>(H8/D8)*100</f>
        <v>6.8498312929552485</v>
      </c>
      <c r="K8" s="18"/>
    </row>
    <row r="9" spans="1:11" s="1" customFormat="1" ht="24.75" customHeight="1">
      <c r="A9" s="130">
        <v>2</v>
      </c>
      <c r="B9" s="14" t="s">
        <v>78</v>
      </c>
      <c r="C9" s="15">
        <f>'Rabi Oilseeds, 2022-23'!C286</f>
        <v>0.285</v>
      </c>
      <c r="D9" s="15">
        <f>'Rabi Oilseeds, 2022-23'!D286</f>
        <v>0.2781853333333334</v>
      </c>
      <c r="E9" s="15">
        <f>'Rabi Oilseeds, 2022-23'!E286</f>
        <v>0.2855</v>
      </c>
      <c r="F9" s="15">
        <f>'Rabi Oilseeds, 2022-23'!F286</f>
        <v>0.282</v>
      </c>
      <c r="G9" s="50">
        <f>E9-D9</f>
        <v>0.0073146666666665805</v>
      </c>
      <c r="H9" s="50">
        <f>E9-F9</f>
        <v>0.003500000000000003</v>
      </c>
      <c r="I9" s="26">
        <f>(G9/D9)*100</f>
        <v>2.629422111877422</v>
      </c>
      <c r="J9" s="138">
        <f>(H9/D9)*100</f>
        <v>1.258154036397798</v>
      </c>
      <c r="K9" s="18"/>
    </row>
    <row r="10" spans="1:11" ht="24.75" customHeight="1">
      <c r="A10" s="130">
        <v>3</v>
      </c>
      <c r="B10" s="14" t="s">
        <v>43</v>
      </c>
      <c r="C10" s="15">
        <f>'Rabi Oilseeds, 2022-23'!C287</f>
        <v>2.9368000000000003</v>
      </c>
      <c r="D10" s="15">
        <f>'Rabi Oilseeds, 2022-23'!D287</f>
        <v>3.1242</v>
      </c>
      <c r="E10" s="15">
        <f>'Rabi Oilseeds, 2022-23'!E287</f>
        <v>3.4539999999999997</v>
      </c>
      <c r="F10" s="15">
        <f>'Rabi Oilseeds, 2022-23'!F287</f>
        <v>3.333</v>
      </c>
      <c r="G10" s="50">
        <f>E10-D10</f>
        <v>0.32979999999999965</v>
      </c>
      <c r="H10" s="50">
        <f>E10-F10</f>
        <v>0.12099999999999955</v>
      </c>
      <c r="I10" s="26">
        <f aca="true" t="shared" si="0" ref="I10:I16">(G10/D10)*100</f>
        <v>10.556302413417823</v>
      </c>
      <c r="J10" s="138">
        <f aca="true" t="shared" si="1" ref="J10:J16">(H10/D10)*100</f>
        <v>3.8729914858203554</v>
      </c>
      <c r="K10" s="18"/>
    </row>
    <row r="11" spans="1:11" ht="24.75" customHeight="1">
      <c r="A11" s="130">
        <v>4</v>
      </c>
      <c r="B11" s="14" t="s">
        <v>44</v>
      </c>
      <c r="C11" s="15">
        <f>'Rabi Oilseeds, 2022-23'!C288</f>
        <v>0.955</v>
      </c>
      <c r="D11" s="15">
        <f>'Rabi Oilseeds, 2022-23'!D288</f>
        <v>1.782</v>
      </c>
      <c r="E11" s="15">
        <f>'Rabi Oilseeds, 2022-23'!E288</f>
        <v>2.0580000000000003</v>
      </c>
      <c r="F11" s="15">
        <f>'Rabi Oilseeds, 2022-23'!F288</f>
        <v>1.75</v>
      </c>
      <c r="G11" s="50">
        <f aca="true" t="shared" si="2" ref="G11:G16">E11-D11</f>
        <v>0.27600000000000025</v>
      </c>
      <c r="H11" s="50">
        <f aca="true" t="shared" si="3" ref="H11:H16">E11-F11</f>
        <v>0.3080000000000003</v>
      </c>
      <c r="I11" s="26">
        <f t="shared" si="0"/>
        <v>15.4882154882155</v>
      </c>
      <c r="J11" s="138">
        <f t="shared" si="1"/>
        <v>17.283950617283967</v>
      </c>
      <c r="K11" s="18"/>
    </row>
    <row r="12" spans="1:11" ht="24.75" customHeight="1">
      <c r="A12" s="130">
        <v>5</v>
      </c>
      <c r="B12" s="16" t="s">
        <v>45</v>
      </c>
      <c r="C12" s="15">
        <f>'Rabi Oilseeds, 2022-23'!C289</f>
        <v>0.6318</v>
      </c>
      <c r="D12" s="15">
        <f>'Rabi Oilseeds, 2022-23'!D289</f>
        <v>2.1057999999999995</v>
      </c>
      <c r="E12" s="15">
        <f>'Rabi Oilseeds, 2022-23'!E289</f>
        <v>2.5249999999999995</v>
      </c>
      <c r="F12" s="15">
        <f>'Rabi Oilseeds, 2022-23'!F289</f>
        <v>1.9072</v>
      </c>
      <c r="G12" s="50">
        <f t="shared" si="2"/>
        <v>0.4192</v>
      </c>
      <c r="H12" s="50">
        <f t="shared" si="3"/>
        <v>0.6177999999999995</v>
      </c>
      <c r="I12" s="26">
        <f t="shared" si="0"/>
        <v>19.90692373444772</v>
      </c>
      <c r="J12" s="138">
        <f t="shared" si="1"/>
        <v>29.33801880520466</v>
      </c>
      <c r="K12" s="18"/>
    </row>
    <row r="13" spans="1:11" ht="24.75" customHeight="1">
      <c r="A13" s="130">
        <v>6</v>
      </c>
      <c r="B13" s="16" t="s">
        <v>46</v>
      </c>
      <c r="C13" s="15">
        <f>'Rabi Oilseeds, 2022-23'!C290</f>
        <v>2.5691</v>
      </c>
      <c r="D13" s="15">
        <f>'Rabi Oilseeds, 2022-23'!D290</f>
        <v>2.3068839999999997</v>
      </c>
      <c r="E13" s="15">
        <f>'Rabi Oilseeds, 2022-23'!E290</f>
        <v>3.07356</v>
      </c>
      <c r="F13" s="15">
        <f>'Rabi Oilseeds, 2022-23'!F290</f>
        <v>3.4066300000000003</v>
      </c>
      <c r="G13" s="50">
        <f t="shared" si="2"/>
        <v>0.7666760000000004</v>
      </c>
      <c r="H13" s="50">
        <f t="shared" si="3"/>
        <v>-0.3330700000000002</v>
      </c>
      <c r="I13" s="26">
        <f t="shared" si="0"/>
        <v>33.23426752277099</v>
      </c>
      <c r="J13" s="138">
        <f t="shared" si="1"/>
        <v>-14.438090515171123</v>
      </c>
      <c r="K13" s="18"/>
    </row>
    <row r="14" spans="1:11" ht="24.75" customHeight="1">
      <c r="A14" s="130">
        <v>7</v>
      </c>
      <c r="B14" s="16" t="s">
        <v>47</v>
      </c>
      <c r="C14" s="15">
        <f>'Rabi Oilseeds, 2022-23'!C291</f>
        <v>6.0036</v>
      </c>
      <c r="D14" s="15">
        <f>'Rabi Oilseeds, 2022-23'!D291</f>
        <v>6.13252</v>
      </c>
      <c r="E14" s="15">
        <f>'Rabi Oilseeds, 2022-23'!E291</f>
        <v>7.3234</v>
      </c>
      <c r="F14" s="15">
        <f>'Rabi Oilseeds, 2022-23'!F291</f>
        <v>7.5626</v>
      </c>
      <c r="G14" s="50">
        <f t="shared" si="2"/>
        <v>1.19088</v>
      </c>
      <c r="H14" s="50">
        <f t="shared" si="3"/>
        <v>-0.2391999999999994</v>
      </c>
      <c r="I14" s="26">
        <f t="shared" si="0"/>
        <v>19.419096880238467</v>
      </c>
      <c r="J14" s="138">
        <f t="shared" si="1"/>
        <v>-3.900517242503888</v>
      </c>
      <c r="K14" s="18"/>
    </row>
    <row r="15" spans="1:11" ht="24.75" customHeight="1">
      <c r="A15" s="130">
        <v>8</v>
      </c>
      <c r="B15" s="16" t="s">
        <v>48</v>
      </c>
      <c r="C15" s="15">
        <f>'Rabi Oilseeds, 2022-23'!C292</f>
        <v>0.09200000000000001</v>
      </c>
      <c r="D15" s="15">
        <f>'Rabi Oilseeds, 2022-23'!D292</f>
        <v>0.062805</v>
      </c>
      <c r="E15" s="15">
        <f>'Rabi Oilseeds, 2022-23'!E292</f>
        <v>0</v>
      </c>
      <c r="F15" s="15">
        <f>'Rabi Oilseeds, 2022-23'!F292</f>
        <v>0</v>
      </c>
      <c r="G15" s="50">
        <f t="shared" si="2"/>
        <v>-0.062805</v>
      </c>
      <c r="H15" s="50">
        <f t="shared" si="3"/>
        <v>0</v>
      </c>
      <c r="I15" s="26">
        <f t="shared" si="0"/>
        <v>-100</v>
      </c>
      <c r="J15" s="138">
        <f t="shared" si="1"/>
        <v>0</v>
      </c>
      <c r="K15" s="18"/>
    </row>
    <row r="16" spans="1:11" ht="24.75" customHeight="1">
      <c r="A16" s="130">
        <v>9</v>
      </c>
      <c r="B16" s="17" t="s">
        <v>49</v>
      </c>
      <c r="C16" s="15">
        <f>'Rabi Oilseeds, 2022-23'!C293</f>
        <v>0.4731</v>
      </c>
      <c r="D16" s="15">
        <f>'Rabi Oilseeds, 2022-23'!D293</f>
        <v>0.32077933333333325</v>
      </c>
      <c r="E16" s="15">
        <f>'Rabi Oilseeds, 2022-23'!E293</f>
        <v>0.35458</v>
      </c>
      <c r="F16" s="15">
        <f>'Rabi Oilseeds, 2022-23'!F293</f>
        <v>0.30668</v>
      </c>
      <c r="G16" s="50">
        <f t="shared" si="2"/>
        <v>0.03380066666666676</v>
      </c>
      <c r="H16" s="50">
        <f t="shared" si="3"/>
        <v>0.0479</v>
      </c>
      <c r="I16" s="26">
        <f t="shared" si="0"/>
        <v>10.537046235314442</v>
      </c>
      <c r="J16" s="138">
        <f t="shared" si="1"/>
        <v>14.932383424534834</v>
      </c>
      <c r="K16" s="18"/>
    </row>
    <row r="17" spans="1:11" ht="24.75" customHeight="1">
      <c r="A17" s="130">
        <v>10</v>
      </c>
      <c r="B17" s="17" t="s">
        <v>50</v>
      </c>
      <c r="C17" s="15">
        <f>'Rabi Oilseeds, 2022-23'!C294</f>
        <v>3.5240000000000005</v>
      </c>
      <c r="D17" s="15">
        <f>'Rabi Oilseeds, 2022-23'!D294</f>
        <v>3.6587039999999997</v>
      </c>
      <c r="E17" s="15">
        <f>'Rabi Oilseeds, 2022-23'!E294</f>
        <v>4.14082</v>
      </c>
      <c r="F17" s="15">
        <f>'Rabi Oilseeds, 2022-23'!F294</f>
        <v>4.19247</v>
      </c>
      <c r="G17" s="50">
        <f aca="true" t="shared" si="4" ref="G17:G30">E17-D17</f>
        <v>0.482116</v>
      </c>
      <c r="H17" s="50">
        <f aca="true" t="shared" si="5" ref="H17:H30">E17-F17</f>
        <v>-0.05165000000000042</v>
      </c>
      <c r="I17" s="26">
        <f aca="true" t="shared" si="6" ref="I17:I30">(G17/D17)*100</f>
        <v>13.177234343089793</v>
      </c>
      <c r="J17" s="138">
        <f aca="true" t="shared" si="7" ref="J17:J30">(H17/D17)*100</f>
        <v>-1.411702067180084</v>
      </c>
      <c r="K17" s="18"/>
    </row>
    <row r="18" spans="1:11" ht="24.75" customHeight="1">
      <c r="A18" s="130">
        <v>11</v>
      </c>
      <c r="B18" s="17" t="s">
        <v>51</v>
      </c>
      <c r="C18" s="15">
        <f>'Rabi Oilseeds, 2022-23'!C295</f>
        <v>2.4715</v>
      </c>
      <c r="D18" s="15">
        <f>'Rabi Oilseeds, 2022-23'!D295</f>
        <v>2.2875166666666664</v>
      </c>
      <c r="E18" s="15">
        <f>'Rabi Oilseeds, 2022-23'!E295</f>
        <v>2.59</v>
      </c>
      <c r="F18" s="15">
        <f>'Rabi Oilseeds, 2022-23'!F295</f>
        <v>2.619999999999999</v>
      </c>
      <c r="G18" s="50">
        <f t="shared" si="4"/>
        <v>0.30248333333333344</v>
      </c>
      <c r="H18" s="50">
        <f t="shared" si="5"/>
        <v>-0.02999999999999936</v>
      </c>
      <c r="I18" s="26">
        <f t="shared" si="6"/>
        <v>13.223218774362305</v>
      </c>
      <c r="J18" s="138">
        <f t="shared" si="7"/>
        <v>-1.3114658545292652</v>
      </c>
      <c r="K18" s="18"/>
    </row>
    <row r="19" spans="1:11" ht="24.75" customHeight="1">
      <c r="A19" s="130">
        <v>12</v>
      </c>
      <c r="B19" s="17" t="s">
        <v>52</v>
      </c>
      <c r="C19" s="4">
        <f>'Rabi Oilseeds, 2022-23'!C297</f>
        <v>8.1435</v>
      </c>
      <c r="D19" s="4">
        <f>'Rabi Oilseeds, 2022-23'!D297</f>
        <v>9.677999999999999</v>
      </c>
      <c r="E19" s="4">
        <f>'Rabi Oilseeds, 2022-23'!E297</f>
        <v>15.309999999999999</v>
      </c>
      <c r="F19" s="4">
        <f>'Rabi Oilseeds, 2022-23'!F297</f>
        <v>12.74</v>
      </c>
      <c r="G19" s="50">
        <f t="shared" si="4"/>
        <v>5.632</v>
      </c>
      <c r="H19" s="50">
        <f t="shared" si="5"/>
        <v>2.5699999999999985</v>
      </c>
      <c r="I19" s="26">
        <f t="shared" si="6"/>
        <v>58.193841702831165</v>
      </c>
      <c r="J19" s="138">
        <f t="shared" si="7"/>
        <v>26.55507336226492</v>
      </c>
      <c r="K19" s="18"/>
    </row>
    <row r="20" spans="1:11" ht="24.75" customHeight="1">
      <c r="A20" s="130">
        <v>13</v>
      </c>
      <c r="B20" s="17" t="s">
        <v>53</v>
      </c>
      <c r="C20" s="4">
        <f>'Rabi Oilseeds, 2022-23'!C298</f>
        <v>1.5424000000000002</v>
      </c>
      <c r="D20" s="4">
        <f>'Rabi Oilseeds, 2022-23'!D298</f>
        <v>0.47060199999999996</v>
      </c>
      <c r="E20" s="4">
        <f>'Rabi Oilseeds, 2022-23'!E298</f>
        <v>0.66082</v>
      </c>
      <c r="F20" s="4">
        <f>'Rabi Oilseeds, 2022-23'!F298</f>
        <v>0.48505000000000004</v>
      </c>
      <c r="G20" s="50">
        <f t="shared" si="4"/>
        <v>0.190218</v>
      </c>
      <c r="H20" s="50">
        <f t="shared" si="5"/>
        <v>0.17576999999999993</v>
      </c>
      <c r="I20" s="26">
        <f t="shared" si="6"/>
        <v>40.420142710825715</v>
      </c>
      <c r="J20" s="138">
        <f t="shared" si="7"/>
        <v>37.350032511549024</v>
      </c>
      <c r="K20" s="18"/>
    </row>
    <row r="21" spans="1:11" ht="24.75" customHeight="1">
      <c r="A21" s="130">
        <v>14</v>
      </c>
      <c r="B21" s="17" t="s">
        <v>54</v>
      </c>
      <c r="C21" s="4">
        <f>'Rabi Oilseeds, 2022-23'!C303</f>
        <v>0.648135</v>
      </c>
      <c r="D21" s="4">
        <f>'Rabi Oilseeds, 2022-23'!D303</f>
        <v>2.2000840000000004</v>
      </c>
      <c r="E21" s="4">
        <f>'Rabi Oilseeds, 2022-23'!E303</f>
        <v>2.5381299999999998</v>
      </c>
      <c r="F21" s="4">
        <f>'Rabi Oilseeds, 2022-23'!F303</f>
        <v>2.0290800000000004</v>
      </c>
      <c r="G21" s="50">
        <f t="shared" si="4"/>
        <v>0.3380459999999994</v>
      </c>
      <c r="H21" s="50">
        <f t="shared" si="5"/>
        <v>0.5090499999999993</v>
      </c>
      <c r="I21" s="26">
        <f t="shared" si="6"/>
        <v>15.365140603722374</v>
      </c>
      <c r="J21" s="138">
        <f t="shared" si="7"/>
        <v>23.13775292216112</v>
      </c>
      <c r="K21" s="18"/>
    </row>
    <row r="22" spans="1:11" ht="24.75" customHeight="1">
      <c r="A22" s="130">
        <v>15</v>
      </c>
      <c r="B22" s="17" t="s">
        <v>55</v>
      </c>
      <c r="C22" s="4">
        <f>'Rabi Oilseeds, 2022-23'!C304</f>
        <v>0.357</v>
      </c>
      <c r="D22" s="4">
        <f>'Rabi Oilseeds, 2022-23'!D304</f>
        <v>0.38249999999999995</v>
      </c>
      <c r="E22" s="4">
        <f>'Rabi Oilseeds, 2022-23'!E304</f>
        <v>0</v>
      </c>
      <c r="F22" s="4">
        <f>'Rabi Oilseeds, 2022-23'!F304</f>
        <v>0</v>
      </c>
      <c r="G22" s="50">
        <f t="shared" si="4"/>
        <v>-0.38249999999999995</v>
      </c>
      <c r="H22" s="50">
        <f t="shared" si="5"/>
        <v>0</v>
      </c>
      <c r="I22" s="26">
        <f t="shared" si="6"/>
        <v>-100</v>
      </c>
      <c r="J22" s="138">
        <f t="shared" si="7"/>
        <v>0</v>
      </c>
      <c r="K22" s="18"/>
    </row>
    <row r="23" spans="1:11" ht="24.75" customHeight="1">
      <c r="A23" s="130">
        <v>16</v>
      </c>
      <c r="B23" s="17" t="s">
        <v>56</v>
      </c>
      <c r="C23" s="4">
        <f>'Rabi Oilseeds, 2022-23'!C305</f>
        <v>26.0126</v>
      </c>
      <c r="D23" s="4">
        <f>'Rabi Oilseeds, 2022-23'!D305</f>
        <v>26.392999999999997</v>
      </c>
      <c r="E23" s="4">
        <f>'Rabi Oilseeds, 2022-23'!E305</f>
        <v>39.8329</v>
      </c>
      <c r="F23" s="4">
        <f>'Rabi Oilseeds, 2022-23'!F305</f>
        <v>35.398999999999994</v>
      </c>
      <c r="G23" s="50">
        <f t="shared" si="4"/>
        <v>13.439900000000005</v>
      </c>
      <c r="H23" s="50">
        <f t="shared" si="5"/>
        <v>4.433900000000008</v>
      </c>
      <c r="I23" s="26">
        <f t="shared" si="6"/>
        <v>50.922214223468366</v>
      </c>
      <c r="J23" s="138">
        <f t="shared" si="7"/>
        <v>16.799530178456443</v>
      </c>
      <c r="K23" s="18"/>
    </row>
    <row r="24" spans="1:11" ht="24.75" customHeight="1">
      <c r="A24" s="130">
        <v>17</v>
      </c>
      <c r="B24" s="17" t="s">
        <v>57</v>
      </c>
      <c r="C24" s="4">
        <f>'Rabi Oilseeds, 2022-23'!C307</f>
        <v>1.68826</v>
      </c>
      <c r="D24" s="4">
        <f>'Rabi Oilseeds, 2022-23'!D307</f>
        <v>1.077154</v>
      </c>
      <c r="E24" s="4">
        <f>'Rabi Oilseeds, 2022-23'!E307</f>
        <v>0.89375</v>
      </c>
      <c r="F24" s="4">
        <f>'Rabi Oilseeds, 2022-23'!F307</f>
        <v>0.72277</v>
      </c>
      <c r="G24" s="50">
        <f t="shared" si="4"/>
        <v>-0.1834039999999999</v>
      </c>
      <c r="H24" s="50">
        <f t="shared" si="5"/>
        <v>0.17098000000000002</v>
      </c>
      <c r="I24" s="26">
        <f t="shared" si="6"/>
        <v>-17.026720413237094</v>
      </c>
      <c r="J24" s="138">
        <f t="shared" si="7"/>
        <v>15.873310594399689</v>
      </c>
      <c r="K24" s="18"/>
    </row>
    <row r="25" spans="1:11" ht="24.75" customHeight="1">
      <c r="A25" s="130">
        <v>18</v>
      </c>
      <c r="B25" s="17" t="s">
        <v>58</v>
      </c>
      <c r="C25" s="4">
        <f>'Rabi Oilseeds, 2022-23'!C308</f>
        <v>1.50414</v>
      </c>
      <c r="D25" s="4">
        <f>'Rabi Oilseeds, 2022-23'!D308</f>
        <v>1.2554879999999997</v>
      </c>
      <c r="E25" s="4">
        <f>'Rabi Oilseeds, 2022-23'!E308</f>
        <v>1.02736</v>
      </c>
      <c r="F25" s="4">
        <f>'Rabi Oilseeds, 2022-23'!F308</f>
        <v>1.4577099999999998</v>
      </c>
      <c r="G25" s="50">
        <f t="shared" si="4"/>
        <v>-0.22812799999999966</v>
      </c>
      <c r="H25" s="50">
        <f t="shared" si="5"/>
        <v>-0.4303499999999998</v>
      </c>
      <c r="I25" s="26">
        <f t="shared" si="6"/>
        <v>-18.170464393128384</v>
      </c>
      <c r="J25" s="138">
        <f t="shared" si="7"/>
        <v>-34.27750802875057</v>
      </c>
      <c r="K25" s="18"/>
    </row>
    <row r="26" spans="1:11" ht="24.75" customHeight="1">
      <c r="A26" s="130">
        <v>19</v>
      </c>
      <c r="B26" s="16" t="s">
        <v>59</v>
      </c>
      <c r="C26" s="4">
        <f>'Rabi Oilseeds, 2022-23'!C310</f>
        <v>7.4686</v>
      </c>
      <c r="D26" s="4">
        <f>'Rabi Oilseeds, 2022-23'!D310</f>
        <v>12.981935999999997</v>
      </c>
      <c r="E26" s="4">
        <f>'Rabi Oilseeds, 2022-23'!E310</f>
        <v>13.777119999999998</v>
      </c>
      <c r="F26" s="4">
        <f>'Rabi Oilseeds, 2022-23'!F310</f>
        <v>14.54405</v>
      </c>
      <c r="G26" s="50">
        <f t="shared" si="4"/>
        <v>0.7951840000000008</v>
      </c>
      <c r="H26" s="50">
        <f t="shared" si="5"/>
        <v>-0.7669300000000021</v>
      </c>
      <c r="I26" s="26">
        <f t="shared" si="6"/>
        <v>6.125311355717676</v>
      </c>
      <c r="J26" s="138">
        <f t="shared" si="7"/>
        <v>-5.907670473803001</v>
      </c>
      <c r="K26" s="18"/>
    </row>
    <row r="27" spans="1:11" ht="24.75" customHeight="1">
      <c r="A27" s="130">
        <v>20</v>
      </c>
      <c r="B27" s="16" t="s">
        <v>60</v>
      </c>
      <c r="C27" s="4">
        <f>'Rabi Oilseeds, 2022-23'!C311</f>
        <v>0.154</v>
      </c>
      <c r="D27" s="4">
        <f>'Rabi Oilseeds, 2022-23'!D311</f>
        <v>0.17780666666666664</v>
      </c>
      <c r="E27" s="4">
        <f>'Rabi Oilseeds, 2022-23'!E311</f>
        <v>0.15</v>
      </c>
      <c r="F27" s="4">
        <f>'Rabi Oilseeds, 2022-23'!F311</f>
        <v>0.16</v>
      </c>
      <c r="G27" s="50">
        <f t="shared" si="4"/>
        <v>-0.027806666666666646</v>
      </c>
      <c r="H27" s="50">
        <f t="shared" si="5"/>
        <v>-0.010000000000000009</v>
      </c>
      <c r="I27" s="26">
        <f t="shared" si="6"/>
        <v>-15.638708709834642</v>
      </c>
      <c r="J27" s="138">
        <f t="shared" si="7"/>
        <v>-5.6240860860110296</v>
      </c>
      <c r="K27" s="18"/>
    </row>
    <row r="28" spans="1:11" ht="24.75" customHeight="1" thickBot="1">
      <c r="A28" s="131">
        <v>21</v>
      </c>
      <c r="B28" s="132" t="s">
        <v>61</v>
      </c>
      <c r="C28" s="133">
        <f>'Rabi Oilseeds, 2022-23'!C312</f>
        <v>9.045873</v>
      </c>
      <c r="D28" s="133">
        <f>'Rabi Oilseeds, 2022-23'!D312</f>
        <v>6.124599999999999</v>
      </c>
      <c r="E28" s="133">
        <f>'Rabi Oilseeds, 2022-23'!E312</f>
        <v>6.664</v>
      </c>
      <c r="F28" s="133">
        <f>'Rabi Oilseeds, 2022-23'!F312</f>
        <v>6.201999999999999</v>
      </c>
      <c r="G28" s="134">
        <f t="shared" si="4"/>
        <v>0.5394000000000005</v>
      </c>
      <c r="H28" s="134">
        <f t="shared" si="5"/>
        <v>0.46200000000000063</v>
      </c>
      <c r="I28" s="41">
        <f t="shared" si="6"/>
        <v>8.807105770172756</v>
      </c>
      <c r="J28" s="139">
        <f t="shared" si="7"/>
        <v>7.543349769780895</v>
      </c>
      <c r="K28" s="18"/>
    </row>
    <row r="29" spans="1:11" ht="28.5" customHeight="1" thickBot="1">
      <c r="A29" s="142">
        <v>22</v>
      </c>
      <c r="B29" s="143" t="s">
        <v>133</v>
      </c>
      <c r="C29" s="144">
        <f>SUM(C8:C28)</f>
        <v>77.87204799999999</v>
      </c>
      <c r="D29" s="144">
        <f>SUM(D8:D28)</f>
        <v>83.64087766666664</v>
      </c>
      <c r="E29" s="144">
        <f>SUM(E8:E28)</f>
        <v>107.5168</v>
      </c>
      <c r="F29" s="144">
        <f>SUM(F8:F28)</f>
        <v>99.90053999999999</v>
      </c>
      <c r="G29" s="118">
        <f t="shared" si="4"/>
        <v>23.875922333333364</v>
      </c>
      <c r="H29" s="118">
        <f t="shared" si="5"/>
        <v>7.616260000000011</v>
      </c>
      <c r="I29" s="145">
        <f t="shared" si="6"/>
        <v>28.545757767494855</v>
      </c>
      <c r="J29" s="146">
        <f t="shared" si="7"/>
        <v>9.10590636118506</v>
      </c>
      <c r="K29" s="18"/>
    </row>
    <row r="30" spans="1:11" ht="24.75" customHeight="1" thickBot="1">
      <c r="A30" s="119">
        <v>23</v>
      </c>
      <c r="B30" s="120" t="s">
        <v>62</v>
      </c>
      <c r="C30" s="135">
        <f>'Rabi Oilseeds, 2022-23'!C313+'Rabi Oilseeds, 2022-23'!C296+'Rabi Oilseeds, 2022-23'!C299+'Rabi Oilseeds, 2022-23'!C300+'Rabi Oilseeds, 2022-23'!C301+'Rabi Oilseeds, 2022-23'!C302+'Rabi Oilseeds, 2022-23'!C306+'Rabi Oilseeds, 2022-23'!C309</f>
        <v>0.9385000000000001</v>
      </c>
      <c r="D30" s="135">
        <f>'Rabi Oilseeds, 2022-23'!D313+'Rabi Oilseeds, 2022-23'!D296+'Rabi Oilseeds, 2022-23'!D299+'Rabi Oilseeds, 2022-23'!D300+'Rabi Oilseeds, 2022-23'!D301+'Rabi Oilseeds, 2022-23'!D302+'Rabi Oilseeds, 2022-23'!D306+'Rabi Oilseeds, 2022-23'!D309</f>
        <v>0.8272813333333332</v>
      </c>
      <c r="E30" s="135">
        <f>'Rabi Oilseeds, 2022-23'!E313+'Rabi Oilseeds, 2022-23'!E296+'Rabi Oilseeds, 2022-23'!E299+'Rabi Oilseeds, 2022-23'!E300+'Rabi Oilseeds, 2022-23'!E301+'Rabi Oilseeds, 2022-23'!E302+'Rabi Oilseeds, 2022-23'!E306+'Rabi Oilseeds, 2022-23'!E309</f>
        <v>0.5965400000000001</v>
      </c>
      <c r="F30" s="135">
        <f>'Rabi Oilseeds, 2022-23'!F313+'Rabi Oilseeds, 2022-23'!F296+'Rabi Oilseeds, 2022-23'!F299+'Rabi Oilseeds, 2022-23'!F300+'Rabi Oilseeds, 2022-23'!F301+'Rabi Oilseeds, 2022-23'!F302+'Rabi Oilseeds, 2022-23'!F306+'Rabi Oilseeds, 2022-23'!F309</f>
        <v>0.50278</v>
      </c>
      <c r="G30" s="35">
        <f t="shared" si="4"/>
        <v>-0.23074133333333313</v>
      </c>
      <c r="H30" s="35">
        <f t="shared" si="5"/>
        <v>0.09376000000000007</v>
      </c>
      <c r="I30" s="37">
        <f t="shared" si="6"/>
        <v>-27.891519370274665</v>
      </c>
      <c r="J30" s="140">
        <f t="shared" si="7"/>
        <v>11.333508471926528</v>
      </c>
      <c r="K30" s="18"/>
    </row>
    <row r="31" spans="1:11" ht="24.75" customHeight="1">
      <c r="A31" s="250" t="s">
        <v>63</v>
      </c>
      <c r="B31" s="251"/>
      <c r="C31" s="136">
        <f>C29+C30</f>
        <v>78.810548</v>
      </c>
      <c r="D31" s="136">
        <f>D29+D30</f>
        <v>84.46815899999997</v>
      </c>
      <c r="E31" s="136">
        <f>E29+E30</f>
        <v>108.11334000000001</v>
      </c>
      <c r="F31" s="136">
        <f>F29+F30</f>
        <v>100.40332</v>
      </c>
      <c r="G31" s="48">
        <f>E31-D31</f>
        <v>23.645181000000036</v>
      </c>
      <c r="H31" s="48">
        <f>E31-F31</f>
        <v>7.710020000000014</v>
      </c>
      <c r="I31" s="28">
        <f>(G31/D31)*100</f>
        <v>27.99301095220987</v>
      </c>
      <c r="J31" s="28">
        <f>(H31/D31)*100</f>
        <v>9.127723501112433</v>
      </c>
      <c r="K31" s="18"/>
    </row>
  </sheetData>
  <sheetProtection/>
  <mergeCells count="12">
    <mergeCell ref="D6:D7"/>
    <mergeCell ref="E6:F6"/>
    <mergeCell ref="G6:H6"/>
    <mergeCell ref="I6:J6"/>
    <mergeCell ref="A31:B31"/>
    <mergeCell ref="A1:J1"/>
    <mergeCell ref="A2:J2"/>
    <mergeCell ref="A4:K4"/>
    <mergeCell ref="F5:J5"/>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N7" sqref="N7"/>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109</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38.2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2022-23'!C8</f>
        <v>0.2819</v>
      </c>
      <c r="D6" s="47">
        <f>'Rabi Oilseeds, 2022-23'!D8</f>
        <v>0.27785200000000004</v>
      </c>
      <c r="E6" s="47">
        <f>'Rabi Oilseeds, 2022-23'!E8</f>
        <v>0.2855</v>
      </c>
      <c r="F6" s="47">
        <f>'Rabi Oilseeds, 2022-23'!F8</f>
        <v>0.282</v>
      </c>
      <c r="G6" s="48">
        <f>E6-D6</f>
        <v>0.007647999999999933</v>
      </c>
      <c r="H6" s="48">
        <f>E6-F6</f>
        <v>0.003500000000000003</v>
      </c>
      <c r="I6" s="28">
        <f>(G6/D6)*100</f>
        <v>2.7525445201042036</v>
      </c>
      <c r="J6" s="28">
        <f>(H6/D6)*100</f>
        <v>1.2596634179347288</v>
      </c>
      <c r="K6" s="29"/>
      <c r="L6" s="25"/>
    </row>
    <row r="7" spans="1:11" s="3" customFormat="1" ht="30" customHeight="1">
      <c r="A7" s="24">
        <v>2</v>
      </c>
      <c r="B7" s="24" t="s">
        <v>25</v>
      </c>
      <c r="C7" s="49">
        <f>'Rabi Oilseeds, 2022-23'!C51</f>
        <v>0</v>
      </c>
      <c r="D7" s="49">
        <f>'Rabi Oilseeds, 2022-23'!D51</f>
        <v>0</v>
      </c>
      <c r="E7" s="49">
        <f>'Rabi Oilseeds, 2022-23'!E51</f>
        <v>0</v>
      </c>
      <c r="F7" s="49">
        <f>'Rabi Oilseeds, 2022-23'!F51</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2022-23'!C90</f>
        <v>0.0029</v>
      </c>
      <c r="D8" s="49">
        <f>'Rabi Oilseeds, 2022-23'!D90</f>
        <v>0.0003333333333333333</v>
      </c>
      <c r="E8" s="49">
        <f>'Rabi Oilseeds, 2022-23'!E90</f>
        <v>0</v>
      </c>
      <c r="F8" s="49">
        <f>'Rabi Oilseeds, 2022-23'!F90</f>
        <v>0</v>
      </c>
      <c r="G8" s="48">
        <f aca="true" t="shared" si="2" ref="G8:G13">E8-D8</f>
        <v>-0.0003333333333333333</v>
      </c>
      <c r="H8" s="48">
        <f aca="true" t="shared" si="3" ref="H8:H13">E8-F8</f>
        <v>0</v>
      </c>
      <c r="I8" s="28">
        <f t="shared" si="0"/>
        <v>-100</v>
      </c>
      <c r="J8" s="28">
        <f t="shared" si="1"/>
        <v>0</v>
      </c>
      <c r="K8" s="2"/>
      <c r="X8" s="3"/>
    </row>
    <row r="9" spans="1:11" ht="30" customHeight="1">
      <c r="A9" s="24">
        <v>4</v>
      </c>
      <c r="B9" s="24" t="s">
        <v>27</v>
      </c>
      <c r="C9" s="49">
        <f>'Rabi Oilseeds, 2022-23'!C129</f>
        <v>0</v>
      </c>
      <c r="D9" s="49">
        <f>'Rabi Oilseeds, 2022-23'!D129</f>
        <v>0</v>
      </c>
      <c r="E9" s="49">
        <f>'Rabi Oilseeds, 2022-23'!E129</f>
        <v>0</v>
      </c>
      <c r="F9" s="49">
        <f>'Rabi Oilseeds, 2022-23'!F129</f>
        <v>0</v>
      </c>
      <c r="G9" s="48">
        <f t="shared" si="2"/>
        <v>0</v>
      </c>
      <c r="H9" s="48">
        <f t="shared" si="3"/>
        <v>0</v>
      </c>
      <c r="I9" s="28" t="e">
        <f t="shared" si="0"/>
        <v>#DIV/0!</v>
      </c>
      <c r="J9" s="28" t="e">
        <f t="shared" si="1"/>
        <v>#DIV/0!</v>
      </c>
      <c r="K9" s="2"/>
    </row>
    <row r="10" spans="1:11" ht="30" customHeight="1">
      <c r="A10" s="30">
        <v>5</v>
      </c>
      <c r="B10" s="24" t="s">
        <v>28</v>
      </c>
      <c r="C10" s="49">
        <f>'Rabi Oilseeds, 2022-23'!C166</f>
        <v>0</v>
      </c>
      <c r="D10" s="49">
        <f>'Rabi Oilseeds, 2022-23'!D166</f>
        <v>0</v>
      </c>
      <c r="E10" s="49">
        <f>'Rabi Oilseeds, 2022-23'!E166</f>
        <v>0</v>
      </c>
      <c r="F10" s="49">
        <f>'Rabi Oilseeds, 2022-23'!F166</f>
        <v>0</v>
      </c>
      <c r="G10" s="48">
        <f t="shared" si="2"/>
        <v>0</v>
      </c>
      <c r="H10" s="48">
        <f t="shared" si="3"/>
        <v>0</v>
      </c>
      <c r="I10" s="28" t="e">
        <f t="shared" si="0"/>
        <v>#DIV/0!</v>
      </c>
      <c r="J10" s="28" t="e">
        <f t="shared" si="1"/>
        <v>#DIV/0!</v>
      </c>
      <c r="K10" s="2"/>
    </row>
    <row r="11" spans="1:11" ht="30" customHeight="1">
      <c r="A11" s="31">
        <v>6</v>
      </c>
      <c r="B11" s="24" t="s">
        <v>29</v>
      </c>
      <c r="C11" s="49">
        <f>'Rabi Oilseeds, 2022-23'!C207</f>
        <v>0.0002</v>
      </c>
      <c r="D11" s="49">
        <f>'Rabi Oilseeds, 2022-23'!D207</f>
        <v>0</v>
      </c>
      <c r="E11" s="49">
        <f>'Rabi Oilseeds, 2022-23'!E207</f>
        <v>0</v>
      </c>
      <c r="F11" s="49">
        <f>'Rabi Oilseeds, 2022-23'!F207</f>
        <v>0</v>
      </c>
      <c r="G11" s="48">
        <f t="shared" si="2"/>
        <v>0</v>
      </c>
      <c r="H11" s="48">
        <f t="shared" si="3"/>
        <v>0</v>
      </c>
      <c r="I11" s="28" t="e">
        <f t="shared" si="0"/>
        <v>#DIV/0!</v>
      </c>
      <c r="J11" s="28" t="e">
        <f t="shared" si="1"/>
        <v>#DIV/0!</v>
      </c>
      <c r="K11" s="33"/>
    </row>
    <row r="12" spans="1:11" ht="30" customHeight="1" thickBot="1">
      <c r="A12" s="115">
        <v>7</v>
      </c>
      <c r="B12" s="24" t="s">
        <v>30</v>
      </c>
      <c r="C12" s="49">
        <f>'Rabi Oilseeds, 2022-23'!C247</f>
        <v>0</v>
      </c>
      <c r="D12" s="49">
        <f>'Rabi Oilseeds, 2022-23'!D247</f>
        <v>0</v>
      </c>
      <c r="E12" s="49">
        <f>'Rabi Oilseeds, 2022-23'!E247</f>
        <v>0</v>
      </c>
      <c r="F12" s="49">
        <f>'Rabi Oilseeds, 2022-23'!F247</f>
        <v>0</v>
      </c>
      <c r="G12" s="48">
        <f t="shared" si="2"/>
        <v>0</v>
      </c>
      <c r="H12" s="48">
        <f t="shared" si="3"/>
        <v>0</v>
      </c>
      <c r="I12" s="28" t="e">
        <f t="shared" si="0"/>
        <v>#DIV/0!</v>
      </c>
      <c r="J12" s="28" t="e">
        <f t="shared" si="1"/>
        <v>#DIV/0!</v>
      </c>
      <c r="K12" s="117"/>
    </row>
    <row r="13" spans="1:11" ht="30" customHeight="1" thickBot="1">
      <c r="A13" s="233" t="s">
        <v>22</v>
      </c>
      <c r="B13" s="234"/>
      <c r="C13" s="34">
        <f>SUM(C6:C12)</f>
        <v>0.285</v>
      </c>
      <c r="D13" s="34">
        <f>SUM(D6:D12)</f>
        <v>0.2781853333333334</v>
      </c>
      <c r="E13" s="34">
        <f>SUM(E6:E12)</f>
        <v>0.2855</v>
      </c>
      <c r="F13" s="34">
        <f>SUM(F6:F12)</f>
        <v>0.282</v>
      </c>
      <c r="G13" s="35">
        <f t="shared" si="2"/>
        <v>0.0073146666666665805</v>
      </c>
      <c r="H13" s="35">
        <f t="shared" si="3"/>
        <v>0.003500000000000003</v>
      </c>
      <c r="I13" s="37">
        <f t="shared" si="0"/>
        <v>2.629422111877422</v>
      </c>
      <c r="J13" s="37">
        <f t="shared" si="1"/>
        <v>1.258154036397798</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4.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K13" sqref="K13"/>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38</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2.7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2022-23'!C9</f>
        <v>2.8877</v>
      </c>
      <c r="D6" s="47">
        <f>'Rabi Oilseeds, 2022-23'!D9</f>
        <v>2.9846</v>
      </c>
      <c r="E6" s="47">
        <f>'Rabi Oilseeds, 2022-23'!E9</f>
        <v>3.336</v>
      </c>
      <c r="F6" s="47">
        <f>'Rabi Oilseeds, 2022-23'!F9</f>
        <v>3.196</v>
      </c>
      <c r="G6" s="48">
        <f>E6-D6</f>
        <v>0.35139999999999993</v>
      </c>
      <c r="H6" s="48">
        <f>E6-F6</f>
        <v>0.13999999999999968</v>
      </c>
      <c r="I6" s="28">
        <f>(G6/D6)*100</f>
        <v>11.77377202975273</v>
      </c>
      <c r="J6" s="28">
        <f>(H6/D6)*100</f>
        <v>4.690745828586735</v>
      </c>
      <c r="K6" s="29"/>
      <c r="L6" s="25"/>
    </row>
    <row r="7" spans="1:11" s="3" customFormat="1" ht="30" customHeight="1">
      <c r="A7" s="24">
        <v>2</v>
      </c>
      <c r="B7" s="24" t="s">
        <v>25</v>
      </c>
      <c r="C7" s="49">
        <f>'Rabi Oilseeds, 2022-23'!C52</f>
        <v>0</v>
      </c>
      <c r="D7" s="49">
        <f>'Rabi Oilseeds, 2022-23'!D52</f>
        <v>0</v>
      </c>
      <c r="E7" s="49">
        <f>'Rabi Oilseeds, 2022-23'!E52</f>
        <v>0</v>
      </c>
      <c r="F7" s="49">
        <f>'Rabi Oilseeds, 2022-23'!F52</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2022-23'!C91</f>
        <v>0</v>
      </c>
      <c r="D8" s="49">
        <f>'Rabi Oilseeds, 2022-23'!D91</f>
        <v>0</v>
      </c>
      <c r="E8" s="49">
        <f>'Rabi Oilseeds, 2022-23'!E91</f>
        <v>0</v>
      </c>
      <c r="F8" s="49">
        <f>'Rabi Oilseeds, 2022-23'!F91</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2022-23'!C130</f>
        <v>0</v>
      </c>
      <c r="D9" s="49">
        <f>'Rabi Oilseeds, 2022-23'!D130</f>
        <v>0</v>
      </c>
      <c r="E9" s="49">
        <f>'Rabi Oilseeds, 2022-23'!E130</f>
        <v>0</v>
      </c>
      <c r="F9" s="49">
        <f>'Rabi Oilseeds, 2022-23'!F130</f>
        <v>0</v>
      </c>
      <c r="G9" s="48">
        <f t="shared" si="2"/>
        <v>0</v>
      </c>
      <c r="H9" s="48">
        <f t="shared" si="3"/>
        <v>0</v>
      </c>
      <c r="I9" s="28" t="e">
        <f t="shared" si="0"/>
        <v>#DIV/0!</v>
      </c>
      <c r="J9" s="28" t="e">
        <f t="shared" si="1"/>
        <v>#DIV/0!</v>
      </c>
      <c r="K9" s="2"/>
    </row>
    <row r="10" spans="1:11" ht="30" customHeight="1">
      <c r="A10" s="30">
        <v>5</v>
      </c>
      <c r="B10" s="24" t="s">
        <v>28</v>
      </c>
      <c r="C10" s="49">
        <f>'Rabi Oilseeds, 2022-23'!C167</f>
        <v>0</v>
      </c>
      <c r="D10" s="49">
        <f>'Rabi Oilseeds, 2022-23'!D167</f>
        <v>0</v>
      </c>
      <c r="E10" s="49">
        <f>'Rabi Oilseeds, 2022-23'!E167</f>
        <v>0</v>
      </c>
      <c r="F10" s="49">
        <f>'Rabi Oilseeds, 2022-23'!F167</f>
        <v>0</v>
      </c>
      <c r="G10" s="48">
        <f t="shared" si="2"/>
        <v>0</v>
      </c>
      <c r="H10" s="48">
        <f t="shared" si="3"/>
        <v>0</v>
      </c>
      <c r="I10" s="28" t="e">
        <f t="shared" si="0"/>
        <v>#DIV/0!</v>
      </c>
      <c r="J10" s="28" t="e">
        <f t="shared" si="1"/>
        <v>#DIV/0!</v>
      </c>
      <c r="K10" s="2"/>
    </row>
    <row r="11" spans="1:11" ht="30" customHeight="1">
      <c r="A11" s="31">
        <v>6</v>
      </c>
      <c r="B11" s="24" t="s">
        <v>29</v>
      </c>
      <c r="C11" s="49">
        <f>'Rabi Oilseeds, 2022-23'!C208</f>
        <v>0.0491</v>
      </c>
      <c r="D11" s="49">
        <f>'Rabi Oilseeds, 2022-23'!D208</f>
        <v>0.0666</v>
      </c>
      <c r="E11" s="49">
        <f>'Rabi Oilseeds, 2022-23'!E208</f>
        <v>0.058</v>
      </c>
      <c r="F11" s="49">
        <f>'Rabi Oilseeds, 2022-23'!F208</f>
        <v>0.066</v>
      </c>
      <c r="G11" s="48">
        <f t="shared" si="2"/>
        <v>-0.008600000000000003</v>
      </c>
      <c r="H11" s="48">
        <f t="shared" si="3"/>
        <v>-0.008</v>
      </c>
      <c r="I11" s="28">
        <f t="shared" si="0"/>
        <v>-12.912912912912915</v>
      </c>
      <c r="J11" s="28">
        <f t="shared" si="1"/>
        <v>-12.012012012012011</v>
      </c>
      <c r="K11" s="33"/>
    </row>
    <row r="12" spans="1:11" ht="30" customHeight="1" thickBot="1">
      <c r="A12" s="115">
        <v>7</v>
      </c>
      <c r="B12" s="24" t="s">
        <v>30</v>
      </c>
      <c r="C12" s="49">
        <f>'Rabi Oilseeds, 2022-23'!C248</f>
        <v>0</v>
      </c>
      <c r="D12" s="49">
        <f>'Rabi Oilseeds, 2022-23'!D248</f>
        <v>0.073</v>
      </c>
      <c r="E12" s="49">
        <f>'Rabi Oilseeds, 2022-23'!E248</f>
        <v>0.06</v>
      </c>
      <c r="F12" s="49">
        <f>'Rabi Oilseeds, 2022-23'!F248</f>
        <v>0.071</v>
      </c>
      <c r="G12" s="48">
        <f t="shared" si="2"/>
        <v>-0.012999999999999998</v>
      </c>
      <c r="H12" s="48">
        <f t="shared" si="3"/>
        <v>-0.010999999999999996</v>
      </c>
      <c r="I12" s="28">
        <f t="shared" si="0"/>
        <v>-17.80821917808219</v>
      </c>
      <c r="J12" s="28">
        <f t="shared" si="1"/>
        <v>-15.068493150684928</v>
      </c>
      <c r="K12" s="117"/>
    </row>
    <row r="13" spans="1:11" ht="30" customHeight="1" thickBot="1">
      <c r="A13" s="233" t="s">
        <v>22</v>
      </c>
      <c r="B13" s="234"/>
      <c r="C13" s="34">
        <f>SUM(C6:C12)</f>
        <v>2.9368000000000003</v>
      </c>
      <c r="D13" s="34">
        <f>SUM(D6:D12)</f>
        <v>3.1242</v>
      </c>
      <c r="E13" s="34">
        <f>SUM(E6:E12)</f>
        <v>3.4539999999999997</v>
      </c>
      <c r="F13" s="34">
        <f>SUM(F6:F12)</f>
        <v>3.333</v>
      </c>
      <c r="G13" s="35">
        <f t="shared" si="2"/>
        <v>0.32979999999999965</v>
      </c>
      <c r="H13" s="35">
        <f t="shared" si="3"/>
        <v>0.12099999999999955</v>
      </c>
      <c r="I13" s="37">
        <f t="shared" si="0"/>
        <v>10.556302413417823</v>
      </c>
      <c r="J13" s="37">
        <f t="shared" si="1"/>
        <v>3.8729914858203554</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5.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17</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2022-23'!C10</f>
        <v>0.7857</v>
      </c>
      <c r="D6" s="47">
        <f>'Rabi Oilseeds, 2022-23'!D10</f>
        <v>1.416</v>
      </c>
      <c r="E6" s="47">
        <f>'Rabi Oilseeds, 2022-23'!E10</f>
        <v>1.8</v>
      </c>
      <c r="F6" s="47">
        <f>'Rabi Oilseeds, 2022-23'!F10</f>
        <v>1.49</v>
      </c>
      <c r="G6" s="48">
        <f>E6-D6</f>
        <v>0.3840000000000001</v>
      </c>
      <c r="H6" s="48">
        <f>E6-F6</f>
        <v>0.31000000000000005</v>
      </c>
      <c r="I6" s="28">
        <f>(G6/D6)*100</f>
        <v>27.11864406779662</v>
      </c>
      <c r="J6" s="28">
        <f>(H6/D6)*100</f>
        <v>21.892655367231644</v>
      </c>
      <c r="K6" s="29"/>
      <c r="L6" s="25"/>
    </row>
    <row r="7" spans="1:11" s="3" customFormat="1" ht="30" customHeight="1">
      <c r="A7" s="24">
        <v>2</v>
      </c>
      <c r="B7" s="24" t="s">
        <v>25</v>
      </c>
      <c r="C7" s="49">
        <f>'Rabi Oilseeds, 2022-23'!C53</f>
        <v>0</v>
      </c>
      <c r="D7" s="49">
        <f>'Rabi Oilseeds, 2022-23'!D53</f>
        <v>0</v>
      </c>
      <c r="E7" s="49">
        <f>'Rabi Oilseeds, 2022-23'!E53</f>
        <v>0.008</v>
      </c>
      <c r="F7" s="49">
        <f>'Rabi Oilseeds, 2022-23'!F53</f>
        <v>0</v>
      </c>
      <c r="G7" s="48">
        <f>E7-D7</f>
        <v>0.008</v>
      </c>
      <c r="H7" s="48">
        <f>E7-F7</f>
        <v>0.008</v>
      </c>
      <c r="I7" s="28" t="e">
        <f aca="true" t="shared" si="0" ref="I7:I13">(G7/D7)*100</f>
        <v>#DIV/0!</v>
      </c>
      <c r="J7" s="28" t="e">
        <f aca="true" t="shared" si="1" ref="J7:J13">(H7/D7)*100</f>
        <v>#DIV/0!</v>
      </c>
      <c r="K7" s="2"/>
    </row>
    <row r="8" spans="1:24" ht="30" customHeight="1">
      <c r="A8" s="24">
        <v>3</v>
      </c>
      <c r="B8" s="24" t="s">
        <v>26</v>
      </c>
      <c r="C8" s="49">
        <f>'Rabi Oilseeds, 2022-23'!C92</f>
        <v>0.0009</v>
      </c>
      <c r="D8" s="49">
        <f>'Rabi Oilseeds, 2022-23'!D92</f>
        <v>0</v>
      </c>
      <c r="E8" s="49">
        <f>'Rabi Oilseeds, 2022-23'!E92</f>
        <v>0</v>
      </c>
      <c r="F8" s="49">
        <f>'Rabi Oilseeds, 2022-23'!F92</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2022-23'!C131</f>
        <v>0.0702</v>
      </c>
      <c r="D9" s="49">
        <f>'Rabi Oilseeds, 2022-23'!D131</f>
        <v>0.024</v>
      </c>
      <c r="E9" s="49">
        <f>'Rabi Oilseeds, 2022-23'!E131</f>
        <v>0.02</v>
      </c>
      <c r="F9" s="49">
        <f>'Rabi Oilseeds, 2022-23'!F131</f>
        <v>0.02</v>
      </c>
      <c r="G9" s="48">
        <f t="shared" si="2"/>
        <v>-0.004</v>
      </c>
      <c r="H9" s="48">
        <f t="shared" si="3"/>
        <v>0</v>
      </c>
      <c r="I9" s="28">
        <f t="shared" si="0"/>
        <v>-16.666666666666664</v>
      </c>
      <c r="J9" s="28">
        <f t="shared" si="1"/>
        <v>0</v>
      </c>
      <c r="K9" s="2"/>
    </row>
    <row r="10" spans="1:11" ht="30" customHeight="1">
      <c r="A10" s="30">
        <v>5</v>
      </c>
      <c r="B10" s="24" t="s">
        <v>28</v>
      </c>
      <c r="C10" s="49">
        <f>'Rabi Oilseeds, 2022-23'!C168</f>
        <v>0</v>
      </c>
      <c r="D10" s="49">
        <f>'Rabi Oilseeds, 2022-23'!D168</f>
        <v>0</v>
      </c>
      <c r="E10" s="49">
        <f>'Rabi Oilseeds, 2022-23'!E168</f>
        <v>0</v>
      </c>
      <c r="F10" s="49">
        <f>'Rabi Oilseeds, 2022-23'!F168</f>
        <v>0</v>
      </c>
      <c r="G10" s="48">
        <f t="shared" si="2"/>
        <v>0</v>
      </c>
      <c r="H10" s="48">
        <f t="shared" si="3"/>
        <v>0</v>
      </c>
      <c r="I10" s="28" t="e">
        <f t="shared" si="0"/>
        <v>#DIV/0!</v>
      </c>
      <c r="J10" s="28" t="e">
        <f t="shared" si="1"/>
        <v>#DIV/0!</v>
      </c>
      <c r="K10" s="2"/>
    </row>
    <row r="11" spans="1:11" ht="30" customHeight="1">
      <c r="A11" s="31">
        <v>6</v>
      </c>
      <c r="B11" s="24" t="s">
        <v>29</v>
      </c>
      <c r="C11" s="49">
        <f>'Rabi Oilseeds, 2022-23'!C209</f>
        <v>0.0982</v>
      </c>
      <c r="D11" s="49">
        <f>'Rabi Oilseeds, 2022-23'!D209</f>
        <v>0.34199999999999997</v>
      </c>
      <c r="E11" s="49">
        <f>'Rabi Oilseeds, 2022-23'!E209</f>
        <v>0.23</v>
      </c>
      <c r="F11" s="49">
        <f>'Rabi Oilseeds, 2022-23'!F209</f>
        <v>0.24</v>
      </c>
      <c r="G11" s="48">
        <f t="shared" si="2"/>
        <v>-0.11199999999999996</v>
      </c>
      <c r="H11" s="48">
        <f t="shared" si="3"/>
        <v>-0.009999999999999981</v>
      </c>
      <c r="I11" s="28">
        <f t="shared" si="0"/>
        <v>-32.7485380116959</v>
      </c>
      <c r="J11" s="28">
        <f t="shared" si="1"/>
        <v>-2.9239766081871292</v>
      </c>
      <c r="K11" s="33"/>
    </row>
    <row r="12" spans="1:11" ht="30" customHeight="1" thickBot="1">
      <c r="A12" s="115">
        <v>7</v>
      </c>
      <c r="B12" s="24" t="s">
        <v>30</v>
      </c>
      <c r="C12" s="49">
        <f>'Rabi Oilseeds, 2022-23'!C249</f>
        <v>0</v>
      </c>
      <c r="D12" s="49">
        <f>'Rabi Oilseeds, 2022-23'!D249</f>
        <v>0</v>
      </c>
      <c r="E12" s="49">
        <f>'Rabi Oilseeds, 2022-23'!E249</f>
        <v>0</v>
      </c>
      <c r="F12" s="49">
        <f>'Rabi Oilseeds, 2022-23'!F249</f>
        <v>0</v>
      </c>
      <c r="G12" s="48">
        <f t="shared" si="2"/>
        <v>0</v>
      </c>
      <c r="H12" s="48">
        <f t="shared" si="3"/>
        <v>0</v>
      </c>
      <c r="I12" s="28" t="e">
        <f t="shared" si="0"/>
        <v>#DIV/0!</v>
      </c>
      <c r="J12" s="28" t="e">
        <f t="shared" si="1"/>
        <v>#DIV/0!</v>
      </c>
      <c r="K12" s="117"/>
    </row>
    <row r="13" spans="1:11" ht="30" customHeight="1" thickBot="1">
      <c r="A13" s="233" t="s">
        <v>22</v>
      </c>
      <c r="B13" s="234"/>
      <c r="C13" s="34">
        <f>SUM(C6:C12)</f>
        <v>0.955</v>
      </c>
      <c r="D13" s="34">
        <f>SUM(D6:D12)</f>
        <v>1.782</v>
      </c>
      <c r="E13" s="34">
        <f>SUM(E6:E12)</f>
        <v>2.0580000000000003</v>
      </c>
      <c r="F13" s="34">
        <f>SUM(F6:F12)</f>
        <v>1.75</v>
      </c>
      <c r="G13" s="35">
        <f t="shared" si="2"/>
        <v>0.27600000000000025</v>
      </c>
      <c r="H13" s="35">
        <f t="shared" si="3"/>
        <v>0.3080000000000003</v>
      </c>
      <c r="I13" s="37">
        <f t="shared" si="0"/>
        <v>15.4882154882155</v>
      </c>
      <c r="J13" s="37">
        <f t="shared" si="1"/>
        <v>17.283950617283967</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6.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F24" sqref="F24"/>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110</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3.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2022-23'!C11</f>
        <v>0.4238</v>
      </c>
      <c r="D6" s="47">
        <f>'Rabi Oilseeds, 2022-23'!D11</f>
        <v>1.4474999999999998</v>
      </c>
      <c r="E6" s="47">
        <f>'Rabi Oilseeds, 2022-23'!E11</f>
        <v>1.887</v>
      </c>
      <c r="F6" s="47">
        <f>'Rabi Oilseeds, 2022-23'!F11</f>
        <v>1.3347</v>
      </c>
      <c r="G6" s="48">
        <f>E6-D6</f>
        <v>0.4395000000000002</v>
      </c>
      <c r="H6" s="48">
        <f>E6-F6</f>
        <v>0.5523</v>
      </c>
      <c r="I6" s="28">
        <f>(G6/D6)*100</f>
        <v>30.362694300518157</v>
      </c>
      <c r="J6" s="28">
        <f>(H6/D6)*100</f>
        <v>38.15544041450778</v>
      </c>
      <c r="K6" s="29"/>
      <c r="L6" s="25"/>
    </row>
    <row r="7" spans="1:11" s="3" customFormat="1" ht="30" customHeight="1">
      <c r="A7" s="24">
        <v>2</v>
      </c>
      <c r="B7" s="24" t="s">
        <v>25</v>
      </c>
      <c r="C7" s="49">
        <f>'Rabi Oilseeds, 2022-23'!C54</f>
        <v>0</v>
      </c>
      <c r="D7" s="49">
        <f>'Rabi Oilseeds, 2022-23'!D54</f>
        <v>0.1055</v>
      </c>
      <c r="E7" s="49">
        <f>'Rabi Oilseeds, 2022-23'!E54</f>
        <v>0.1243</v>
      </c>
      <c r="F7" s="49">
        <f>'Rabi Oilseeds, 2022-23'!F54</f>
        <v>0.0915</v>
      </c>
      <c r="G7" s="48">
        <f>E7-D7</f>
        <v>0.018799999999999997</v>
      </c>
      <c r="H7" s="48">
        <f>E7-F7</f>
        <v>0.032799999999999996</v>
      </c>
      <c r="I7" s="28">
        <f aca="true" t="shared" si="0" ref="I7:I13">(G7/D7)*100</f>
        <v>17.81990521327014</v>
      </c>
      <c r="J7" s="28">
        <f aca="true" t="shared" si="1" ref="J7:J13">(H7/D7)*100</f>
        <v>31.090047393364927</v>
      </c>
      <c r="K7" s="2"/>
    </row>
    <row r="8" spans="1:24" ht="30" customHeight="1">
      <c r="A8" s="24">
        <v>3</v>
      </c>
      <c r="B8" s="24" t="s">
        <v>26</v>
      </c>
      <c r="C8" s="49">
        <f>'Rabi Oilseeds, 2022-23'!C93</f>
        <v>0.0031</v>
      </c>
      <c r="D8" s="49">
        <f>'Rabi Oilseeds, 2022-23'!D93</f>
        <v>0.044680000000000004</v>
      </c>
      <c r="E8" s="49">
        <f>'Rabi Oilseeds, 2022-23'!E93</f>
        <v>0.0595</v>
      </c>
      <c r="F8" s="49">
        <f>'Rabi Oilseeds, 2022-23'!F93</f>
        <v>0.0497</v>
      </c>
      <c r="G8" s="48">
        <f aca="true" t="shared" si="2" ref="G8:G13">E8-D8</f>
        <v>0.014819999999999993</v>
      </c>
      <c r="H8" s="48">
        <f aca="true" t="shared" si="3" ref="H8:H13">E8-F8</f>
        <v>0.009799999999999996</v>
      </c>
      <c r="I8" s="28">
        <f t="shared" si="0"/>
        <v>33.16920322291851</v>
      </c>
      <c r="J8" s="28">
        <f t="shared" si="1"/>
        <v>21.933751119068923</v>
      </c>
      <c r="K8" s="2"/>
      <c r="X8" s="3"/>
    </row>
    <row r="9" spans="1:11" ht="30" customHeight="1">
      <c r="A9" s="24">
        <v>4</v>
      </c>
      <c r="B9" s="24" t="s">
        <v>27</v>
      </c>
      <c r="C9" s="49">
        <f>'Rabi Oilseeds, 2022-23'!C132</f>
        <v>0.001</v>
      </c>
      <c r="D9" s="49">
        <f>'Rabi Oilseeds, 2022-23'!D132</f>
        <v>0.028739999999999998</v>
      </c>
      <c r="E9" s="49">
        <f>'Rabi Oilseeds, 2022-23'!E132</f>
        <v>0.0194</v>
      </c>
      <c r="F9" s="49">
        <f>'Rabi Oilseeds, 2022-23'!F132</f>
        <v>0.0179</v>
      </c>
      <c r="G9" s="48">
        <f t="shared" si="2"/>
        <v>-0.009339999999999998</v>
      </c>
      <c r="H9" s="48">
        <f t="shared" si="3"/>
        <v>0.0015000000000000013</v>
      </c>
      <c r="I9" s="28">
        <f t="shared" si="0"/>
        <v>-32.4982602644398</v>
      </c>
      <c r="J9" s="28">
        <f t="shared" si="1"/>
        <v>5.219206680584556</v>
      </c>
      <c r="K9" s="2"/>
    </row>
    <row r="10" spans="1:11" ht="30" customHeight="1">
      <c r="A10" s="30">
        <v>5</v>
      </c>
      <c r="B10" s="24" t="s">
        <v>28</v>
      </c>
      <c r="C10" s="49">
        <f>'Rabi Oilseeds, 2022-23'!C169</f>
        <v>0</v>
      </c>
      <c r="D10" s="49">
        <f>'Rabi Oilseeds, 2022-23'!D169</f>
        <v>0.025520000000000004</v>
      </c>
      <c r="E10" s="49">
        <f>'Rabi Oilseeds, 2022-23'!E169</f>
        <v>0.0099</v>
      </c>
      <c r="F10" s="49">
        <f>'Rabi Oilseeds, 2022-23'!F169</f>
        <v>0.0112</v>
      </c>
      <c r="G10" s="48">
        <f t="shared" si="2"/>
        <v>-0.015620000000000004</v>
      </c>
      <c r="H10" s="48">
        <f t="shared" si="3"/>
        <v>-0.001299999999999999</v>
      </c>
      <c r="I10" s="28">
        <f t="shared" si="0"/>
        <v>-61.20689655172414</v>
      </c>
      <c r="J10" s="28">
        <f t="shared" si="1"/>
        <v>-5.094043887147331</v>
      </c>
      <c r="K10" s="2"/>
    </row>
    <row r="11" spans="1:11" ht="30" customHeight="1">
      <c r="A11" s="31">
        <v>6</v>
      </c>
      <c r="B11" s="24" t="s">
        <v>29</v>
      </c>
      <c r="C11" s="49">
        <f>'Rabi Oilseeds, 2022-23'!C210</f>
        <v>0.2039</v>
      </c>
      <c r="D11" s="49">
        <f>'Rabi Oilseeds, 2022-23'!D210</f>
        <v>0.42676</v>
      </c>
      <c r="E11" s="49">
        <f>'Rabi Oilseeds, 2022-23'!E210</f>
        <v>0.4229</v>
      </c>
      <c r="F11" s="49">
        <f>'Rabi Oilseeds, 2022-23'!F210</f>
        <v>0.3777</v>
      </c>
      <c r="G11" s="48">
        <f t="shared" si="2"/>
        <v>-0.0038599999999999746</v>
      </c>
      <c r="H11" s="48">
        <f t="shared" si="3"/>
        <v>0.04520000000000002</v>
      </c>
      <c r="I11" s="28">
        <f t="shared" si="0"/>
        <v>-0.9044896428906117</v>
      </c>
      <c r="J11" s="28">
        <f t="shared" si="1"/>
        <v>10.59143312400413</v>
      </c>
      <c r="K11" s="33"/>
    </row>
    <row r="12" spans="1:11" ht="30" customHeight="1" thickBot="1">
      <c r="A12" s="115">
        <v>7</v>
      </c>
      <c r="B12" s="24" t="s">
        <v>30</v>
      </c>
      <c r="C12" s="49">
        <f>'Rabi Oilseeds, 2022-23'!C250</f>
        <v>0</v>
      </c>
      <c r="D12" s="49">
        <f>'Rabi Oilseeds, 2022-23'!D250</f>
        <v>0.027100000000000003</v>
      </c>
      <c r="E12" s="49">
        <f>'Rabi Oilseeds, 2022-23'!E250</f>
        <v>0.002</v>
      </c>
      <c r="F12" s="49">
        <f>'Rabi Oilseeds, 2022-23'!F250</f>
        <v>0.0245</v>
      </c>
      <c r="G12" s="48">
        <f t="shared" si="2"/>
        <v>-0.025100000000000004</v>
      </c>
      <c r="H12" s="48">
        <f t="shared" si="3"/>
        <v>-0.0225</v>
      </c>
      <c r="I12" s="28">
        <f t="shared" si="0"/>
        <v>-92.61992619926201</v>
      </c>
      <c r="J12" s="28">
        <f t="shared" si="1"/>
        <v>-83.02583025830256</v>
      </c>
      <c r="K12" s="117"/>
    </row>
    <row r="13" spans="1:11" ht="30" customHeight="1" thickBot="1">
      <c r="A13" s="233" t="s">
        <v>22</v>
      </c>
      <c r="B13" s="234"/>
      <c r="C13" s="34">
        <f>SUM(C6:C12)</f>
        <v>0.6318</v>
      </c>
      <c r="D13" s="34">
        <f>SUM(D6:D12)</f>
        <v>2.1057999999999995</v>
      </c>
      <c r="E13" s="34">
        <f>SUM(E6:E12)</f>
        <v>2.5249999999999995</v>
      </c>
      <c r="F13" s="34">
        <f>SUM(F6:F12)</f>
        <v>1.9072</v>
      </c>
      <c r="G13" s="35">
        <f t="shared" si="2"/>
        <v>0.4192</v>
      </c>
      <c r="H13" s="35">
        <f t="shared" si="3"/>
        <v>0.6177999999999995</v>
      </c>
      <c r="I13" s="37">
        <f t="shared" si="0"/>
        <v>19.90692373444772</v>
      </c>
      <c r="J13" s="37">
        <f t="shared" si="1"/>
        <v>29.33801880520466</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7.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18</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4.2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2022-23'!C12</f>
        <v>2.0093</v>
      </c>
      <c r="D6" s="47">
        <f>'Rabi Oilseeds, 2022-23'!D12</f>
        <v>2.2881039999999997</v>
      </c>
      <c r="E6" s="47">
        <f>'Rabi Oilseeds, 2022-23'!E12</f>
        <v>3.05214</v>
      </c>
      <c r="F6" s="47">
        <f>'Rabi Oilseeds, 2022-23'!F12</f>
        <v>3.40329</v>
      </c>
      <c r="G6" s="48">
        <f>E6-D6</f>
        <v>0.7640360000000004</v>
      </c>
      <c r="H6" s="48">
        <f>E6-F6</f>
        <v>-0.3511500000000001</v>
      </c>
      <c r="I6" s="28">
        <f>(G6/D6)*100</f>
        <v>33.391664015272056</v>
      </c>
      <c r="J6" s="28">
        <f>(H6/D6)*100</f>
        <v>-15.346767454626193</v>
      </c>
      <c r="K6" s="29"/>
      <c r="L6" s="25"/>
    </row>
    <row r="7" spans="1:11" s="3" customFormat="1" ht="30" customHeight="1">
      <c r="A7" s="24">
        <v>2</v>
      </c>
      <c r="B7" s="24" t="s">
        <v>25</v>
      </c>
      <c r="C7" s="49">
        <f>'Rabi Oilseeds, 2022-23'!C55</f>
        <v>0.5273</v>
      </c>
      <c r="D7" s="49">
        <f>'Rabi Oilseeds, 2022-23'!D55</f>
        <v>0</v>
      </c>
      <c r="E7" s="49">
        <f>'Rabi Oilseeds, 2022-23'!E55</f>
        <v>0</v>
      </c>
      <c r="F7" s="49">
        <f>'Rabi Oilseeds, 2022-23'!F55</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2022-23'!C94</f>
        <v>0</v>
      </c>
      <c r="D8" s="49">
        <f>'Rabi Oilseeds, 2022-23'!D94</f>
        <v>0</v>
      </c>
      <c r="E8" s="49">
        <f>'Rabi Oilseeds, 2022-23'!E94</f>
        <v>0</v>
      </c>
      <c r="F8" s="49">
        <f>'Rabi Oilseeds, 2022-23'!F94</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2022-23'!C133</f>
        <v>0.0325</v>
      </c>
      <c r="D9" s="49">
        <f>'Rabi Oilseeds, 2022-23'!D133</f>
        <v>0</v>
      </c>
      <c r="E9" s="49">
        <f>'Rabi Oilseeds, 2022-23'!E133</f>
        <v>0</v>
      </c>
      <c r="F9" s="49">
        <f>'Rabi Oilseeds, 2022-23'!F133</f>
        <v>0</v>
      </c>
      <c r="G9" s="48">
        <f t="shared" si="2"/>
        <v>0</v>
      </c>
      <c r="H9" s="48">
        <f t="shared" si="3"/>
        <v>0</v>
      </c>
      <c r="I9" s="28" t="e">
        <f t="shared" si="0"/>
        <v>#DIV/0!</v>
      </c>
      <c r="J9" s="28" t="e">
        <f t="shared" si="1"/>
        <v>#DIV/0!</v>
      </c>
      <c r="K9" s="2"/>
    </row>
    <row r="10" spans="1:11" ht="30" customHeight="1">
      <c r="A10" s="30">
        <v>5</v>
      </c>
      <c r="B10" s="24" t="s">
        <v>28</v>
      </c>
      <c r="C10" s="49">
        <f>'Rabi Oilseeds, 2022-23'!C170</f>
        <v>0</v>
      </c>
      <c r="D10" s="49">
        <f>'Rabi Oilseeds, 2022-23'!D170</f>
        <v>0</v>
      </c>
      <c r="E10" s="49">
        <f>'Rabi Oilseeds, 2022-23'!E170</f>
        <v>0</v>
      </c>
      <c r="F10" s="49">
        <f>'Rabi Oilseeds, 2022-23'!F170</f>
        <v>0</v>
      </c>
      <c r="G10" s="48">
        <f t="shared" si="2"/>
        <v>0</v>
      </c>
      <c r="H10" s="48">
        <f t="shared" si="3"/>
        <v>0</v>
      </c>
      <c r="I10" s="28" t="e">
        <f t="shared" si="0"/>
        <v>#DIV/0!</v>
      </c>
      <c r="J10" s="28" t="e">
        <f t="shared" si="1"/>
        <v>#DIV/0!</v>
      </c>
      <c r="K10" s="2"/>
    </row>
    <row r="11" spans="1:11" ht="30" customHeight="1">
      <c r="A11" s="31">
        <v>6</v>
      </c>
      <c r="B11" s="24" t="s">
        <v>29</v>
      </c>
      <c r="C11" s="49">
        <f>'Rabi Oilseeds, 2022-23'!C211</f>
        <v>0</v>
      </c>
      <c r="D11" s="49">
        <f>'Rabi Oilseeds, 2022-23'!D211</f>
        <v>0</v>
      </c>
      <c r="E11" s="49">
        <f>'Rabi Oilseeds, 2022-23'!E211</f>
        <v>0</v>
      </c>
      <c r="F11" s="49">
        <f>'Rabi Oilseeds, 2022-23'!F211</f>
        <v>0</v>
      </c>
      <c r="G11" s="48">
        <f t="shared" si="2"/>
        <v>0</v>
      </c>
      <c r="H11" s="48">
        <f t="shared" si="3"/>
        <v>0</v>
      </c>
      <c r="I11" s="28" t="e">
        <f t="shared" si="0"/>
        <v>#DIV/0!</v>
      </c>
      <c r="J11" s="28" t="e">
        <f t="shared" si="1"/>
        <v>#DIV/0!</v>
      </c>
      <c r="K11" s="33"/>
    </row>
    <row r="12" spans="1:11" ht="30" customHeight="1" thickBot="1">
      <c r="A12" s="115">
        <v>7</v>
      </c>
      <c r="B12" s="24" t="s">
        <v>30</v>
      </c>
      <c r="C12" s="49">
        <f>'Rabi Oilseeds, 2022-23'!C251</f>
        <v>0</v>
      </c>
      <c r="D12" s="49">
        <f>'Rabi Oilseeds, 2022-23'!D251</f>
        <v>0.018779999999999998</v>
      </c>
      <c r="E12" s="49">
        <f>'Rabi Oilseeds, 2022-23'!E251</f>
        <v>0.02142</v>
      </c>
      <c r="F12" s="49">
        <f>'Rabi Oilseeds, 2022-23'!F251</f>
        <v>0.00334</v>
      </c>
      <c r="G12" s="48">
        <f t="shared" si="2"/>
        <v>0.0026400000000000035</v>
      </c>
      <c r="H12" s="48">
        <f t="shared" si="3"/>
        <v>0.018080000000000002</v>
      </c>
      <c r="I12" s="28">
        <f t="shared" si="0"/>
        <v>14.057507987220466</v>
      </c>
      <c r="J12" s="28">
        <f t="shared" si="1"/>
        <v>96.272630457934</v>
      </c>
      <c r="K12" s="117"/>
    </row>
    <row r="13" spans="1:11" ht="30" customHeight="1" thickBot="1">
      <c r="A13" s="233" t="s">
        <v>22</v>
      </c>
      <c r="B13" s="234"/>
      <c r="C13" s="34">
        <f>SUM(C6:C12)</f>
        <v>2.5691</v>
      </c>
      <c r="D13" s="34">
        <f>SUM(D6:D12)</f>
        <v>2.3068839999999997</v>
      </c>
      <c r="E13" s="34">
        <f>SUM(E6:E12)</f>
        <v>3.07356</v>
      </c>
      <c r="F13" s="34">
        <f>SUM(F6:F12)</f>
        <v>3.4066300000000003</v>
      </c>
      <c r="G13" s="35">
        <f t="shared" si="2"/>
        <v>0.7666760000000004</v>
      </c>
      <c r="H13" s="35">
        <f t="shared" si="3"/>
        <v>-0.3330700000000002</v>
      </c>
      <c r="I13" s="37">
        <f t="shared" si="0"/>
        <v>33.23426752277099</v>
      </c>
      <c r="J13" s="37">
        <f t="shared" si="1"/>
        <v>-14.438090515171123</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8.xml><?xml version="1.0" encoding="utf-8"?>
<worksheet xmlns="http://schemas.openxmlformats.org/spreadsheetml/2006/main" xmlns:r="http://schemas.openxmlformats.org/officeDocument/2006/relationships">
  <dimension ref="A1:X19"/>
  <sheetViews>
    <sheetView view="pageBreakPreview" zoomScale="95" zoomScaleSheetLayoutView="95"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5742187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19</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6.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2022-23'!C13</f>
        <v>5.914</v>
      </c>
      <c r="D6" s="47">
        <f>'Rabi Oilseeds, 2022-23'!D13</f>
        <v>6.13252</v>
      </c>
      <c r="E6" s="47">
        <f>'Rabi Oilseeds, 2022-23'!E13</f>
        <v>7.3234</v>
      </c>
      <c r="F6" s="47">
        <f>'Rabi Oilseeds, 2022-23'!F13</f>
        <v>7.5626</v>
      </c>
      <c r="G6" s="48">
        <f>E6-D6</f>
        <v>1.19088</v>
      </c>
      <c r="H6" s="48">
        <f>E6-F6</f>
        <v>-0.2391999999999994</v>
      </c>
      <c r="I6" s="28">
        <f>(G6/D6)*100</f>
        <v>19.419096880238467</v>
      </c>
      <c r="J6" s="28">
        <f>(H6/D6)*100</f>
        <v>-3.900517242503888</v>
      </c>
      <c r="K6" s="29"/>
      <c r="L6" s="25"/>
    </row>
    <row r="7" spans="1:11" s="3" customFormat="1" ht="30" customHeight="1">
      <c r="A7" s="24">
        <v>2</v>
      </c>
      <c r="B7" s="24" t="s">
        <v>25</v>
      </c>
      <c r="C7" s="49">
        <f>'Rabi Oilseeds, 2022-23'!C56</f>
        <v>0</v>
      </c>
      <c r="D7" s="49">
        <f>'Rabi Oilseeds, 2022-23'!D56</f>
        <v>0</v>
      </c>
      <c r="E7" s="49">
        <f>'Rabi Oilseeds, 2022-23'!E56</f>
        <v>0</v>
      </c>
      <c r="F7" s="49">
        <f>'Rabi Oilseeds, 2022-23'!F56</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2022-23'!C95</f>
        <v>0</v>
      </c>
      <c r="D8" s="49">
        <f>'Rabi Oilseeds, 2022-23'!D95</f>
        <v>0</v>
      </c>
      <c r="E8" s="49">
        <f>'Rabi Oilseeds, 2022-23'!E95</f>
        <v>0</v>
      </c>
      <c r="F8" s="49">
        <f>'Rabi Oilseeds, 2022-23'!F95</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2022-23'!C134</f>
        <v>0.0896</v>
      </c>
      <c r="D9" s="49">
        <f>'Rabi Oilseeds, 2022-23'!D134</f>
        <v>0</v>
      </c>
      <c r="E9" s="49">
        <f>'Rabi Oilseeds, 2022-23'!E134</f>
        <v>0</v>
      </c>
      <c r="F9" s="49">
        <f>'Rabi Oilseeds, 2022-23'!F134</f>
        <v>0</v>
      </c>
      <c r="G9" s="48">
        <f t="shared" si="2"/>
        <v>0</v>
      </c>
      <c r="H9" s="48">
        <f t="shared" si="3"/>
        <v>0</v>
      </c>
      <c r="I9" s="28" t="e">
        <f t="shared" si="0"/>
        <v>#DIV/0!</v>
      </c>
      <c r="J9" s="28" t="e">
        <f t="shared" si="1"/>
        <v>#DIV/0!</v>
      </c>
      <c r="K9" s="2"/>
    </row>
    <row r="10" spans="1:11" ht="30" customHeight="1">
      <c r="A10" s="30">
        <v>5</v>
      </c>
      <c r="B10" s="24" t="s">
        <v>28</v>
      </c>
      <c r="C10" s="49">
        <f>'Rabi Oilseeds, 2022-23'!C171</f>
        <v>0</v>
      </c>
      <c r="D10" s="49">
        <f>'Rabi Oilseeds, 2022-23'!D171</f>
        <v>0</v>
      </c>
      <c r="E10" s="49">
        <f>'Rabi Oilseeds, 2022-23'!E171</f>
        <v>0</v>
      </c>
      <c r="F10" s="49">
        <f>'Rabi Oilseeds, 2022-23'!F171</f>
        <v>0</v>
      </c>
      <c r="G10" s="48">
        <f t="shared" si="2"/>
        <v>0</v>
      </c>
      <c r="H10" s="48">
        <f t="shared" si="3"/>
        <v>0</v>
      </c>
      <c r="I10" s="28" t="e">
        <f t="shared" si="0"/>
        <v>#DIV/0!</v>
      </c>
      <c r="J10" s="28" t="e">
        <f t="shared" si="1"/>
        <v>#DIV/0!</v>
      </c>
      <c r="K10" s="2"/>
    </row>
    <row r="11" spans="1:11" ht="30" customHeight="1">
      <c r="A11" s="31">
        <v>6</v>
      </c>
      <c r="B11" s="24" t="s">
        <v>29</v>
      </c>
      <c r="C11" s="49">
        <f>'Rabi Oilseeds, 2022-23'!C212</f>
        <v>0</v>
      </c>
      <c r="D11" s="49">
        <f>'Rabi Oilseeds, 2022-23'!D212</f>
        <v>0</v>
      </c>
      <c r="E11" s="49">
        <f>'Rabi Oilseeds, 2022-23'!E212</f>
        <v>0</v>
      </c>
      <c r="F11" s="49">
        <f>'Rabi Oilseeds, 2022-23'!F212</f>
        <v>0</v>
      </c>
      <c r="G11" s="48">
        <f t="shared" si="2"/>
        <v>0</v>
      </c>
      <c r="H11" s="48">
        <f t="shared" si="3"/>
        <v>0</v>
      </c>
      <c r="I11" s="28" t="e">
        <f t="shared" si="0"/>
        <v>#DIV/0!</v>
      </c>
      <c r="J11" s="28" t="e">
        <f t="shared" si="1"/>
        <v>#DIV/0!</v>
      </c>
      <c r="K11" s="33"/>
    </row>
    <row r="12" spans="1:11" ht="30" customHeight="1" thickBot="1">
      <c r="A12" s="115">
        <v>7</v>
      </c>
      <c r="B12" s="24" t="s">
        <v>30</v>
      </c>
      <c r="C12" s="49">
        <f>'Rabi Oilseeds, 2022-23'!C252</f>
        <v>0</v>
      </c>
      <c r="D12" s="49">
        <f>'Rabi Oilseeds, 2022-23'!D252</f>
        <v>0</v>
      </c>
      <c r="E12" s="49">
        <f>'Rabi Oilseeds, 2022-23'!E252</f>
        <v>0</v>
      </c>
      <c r="F12" s="49">
        <f>'Rabi Oilseeds, 2022-23'!F252</f>
        <v>0</v>
      </c>
      <c r="G12" s="48">
        <f t="shared" si="2"/>
        <v>0</v>
      </c>
      <c r="H12" s="48">
        <f t="shared" si="3"/>
        <v>0</v>
      </c>
      <c r="I12" s="28" t="e">
        <f t="shared" si="0"/>
        <v>#DIV/0!</v>
      </c>
      <c r="J12" s="28" t="e">
        <f t="shared" si="1"/>
        <v>#DIV/0!</v>
      </c>
      <c r="K12" s="117"/>
    </row>
    <row r="13" spans="1:11" ht="30" customHeight="1" thickBot="1">
      <c r="A13" s="233" t="s">
        <v>22</v>
      </c>
      <c r="B13" s="234"/>
      <c r="C13" s="34">
        <f>SUM(C6:C12)</f>
        <v>6.0036</v>
      </c>
      <c r="D13" s="34">
        <f>SUM(D6:D12)</f>
        <v>6.13252</v>
      </c>
      <c r="E13" s="34">
        <f>SUM(E6:E12)</f>
        <v>7.3234</v>
      </c>
      <c r="F13" s="34">
        <f>SUM(F6:F12)</f>
        <v>7.5626</v>
      </c>
      <c r="G13" s="35">
        <f t="shared" si="2"/>
        <v>1.19088</v>
      </c>
      <c r="H13" s="35">
        <f t="shared" si="3"/>
        <v>-0.2391999999999994</v>
      </c>
      <c r="I13" s="37">
        <f t="shared" si="0"/>
        <v>19.419096880238467</v>
      </c>
      <c r="J13" s="37">
        <f t="shared" si="1"/>
        <v>-3.900517242503888</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xl/worksheets/sheet9.xml><?xml version="1.0" encoding="utf-8"?>
<worksheet xmlns="http://schemas.openxmlformats.org/spreadsheetml/2006/main" xmlns:r="http://schemas.openxmlformats.org/officeDocument/2006/relationships">
  <dimension ref="A1:X19"/>
  <sheetViews>
    <sheetView view="pageBreakPreview" zoomScale="98" zoomScaleSheetLayoutView="98" zoomScalePageLayoutView="0" workbookViewId="0" topLeftCell="A1">
      <selection activeCell="E4" sqref="E4:J5"/>
    </sheetView>
  </sheetViews>
  <sheetFormatPr defaultColWidth="9.140625" defaultRowHeight="15"/>
  <cols>
    <col min="1" max="1" width="9.00390625" style="1" customWidth="1"/>
    <col min="2" max="2" width="30.57421875" style="1" customWidth="1"/>
    <col min="3" max="3" width="11.57421875" style="3" customWidth="1"/>
    <col min="4" max="4" width="18.140625" style="3" customWidth="1"/>
    <col min="5" max="6" width="10.7109375" style="3" bestFit="1" customWidth="1"/>
    <col min="7" max="7" width="18.8515625" style="1" customWidth="1"/>
    <col min="8" max="8" width="13.140625" style="1" customWidth="1"/>
    <col min="9" max="9" width="18.7109375" style="1" customWidth="1"/>
    <col min="10" max="10" width="13.7109375" style="1" customWidth="1"/>
    <col min="11" max="11" width="42.00390625" style="1" customWidth="1"/>
    <col min="12" max="12" width="9.140625" style="1" customWidth="1"/>
    <col min="13" max="16384" width="9.140625" style="1" customWidth="1"/>
  </cols>
  <sheetData>
    <row r="1" spans="1:11" ht="27.75" customHeight="1">
      <c r="A1" s="222" t="str">
        <f>'A.P.'!$A$1</f>
        <v>Rabi Oilseeds area coverage as on 19.01.2023</v>
      </c>
      <c r="B1" s="222"/>
      <c r="C1" s="222"/>
      <c r="D1" s="222"/>
      <c r="E1" s="222"/>
      <c r="F1" s="222"/>
      <c r="G1" s="222"/>
      <c r="H1" s="222"/>
      <c r="I1" s="222"/>
      <c r="J1" s="222"/>
      <c r="K1" s="222"/>
    </row>
    <row r="2" spans="1:11" ht="28.5" customHeight="1">
      <c r="A2" s="223" t="s">
        <v>20</v>
      </c>
      <c r="B2" s="223"/>
      <c r="C2" s="223"/>
      <c r="D2" s="223"/>
      <c r="E2" s="223"/>
      <c r="F2" s="223"/>
      <c r="G2" s="223"/>
      <c r="H2" s="223"/>
      <c r="I2" s="223"/>
      <c r="J2" s="223"/>
      <c r="K2" s="223"/>
    </row>
    <row r="3" spans="1:11" ht="24.75" customHeight="1" thickBot="1">
      <c r="A3" s="224" t="s">
        <v>0</v>
      </c>
      <c r="B3" s="224"/>
      <c r="C3" s="224"/>
      <c r="D3" s="224"/>
      <c r="E3" s="224"/>
      <c r="F3" s="224"/>
      <c r="G3" s="224"/>
      <c r="H3" s="224"/>
      <c r="I3" s="224"/>
      <c r="J3" s="224"/>
      <c r="K3" s="224"/>
    </row>
    <row r="4" spans="1:11" ht="44.25" customHeight="1" thickBot="1">
      <c r="A4" s="225" t="s">
        <v>9</v>
      </c>
      <c r="B4" s="227" t="s">
        <v>10</v>
      </c>
      <c r="C4" s="227" t="s">
        <v>11</v>
      </c>
      <c r="D4" s="227" t="s">
        <v>12</v>
      </c>
      <c r="E4" s="229" t="s">
        <v>13</v>
      </c>
      <c r="F4" s="230"/>
      <c r="G4" s="231" t="s">
        <v>151</v>
      </c>
      <c r="H4" s="232"/>
      <c r="I4" s="229" t="s">
        <v>14</v>
      </c>
      <c r="J4" s="230"/>
      <c r="K4" s="227" t="s">
        <v>37</v>
      </c>
    </row>
    <row r="5" spans="1:11" ht="66.75" customHeight="1" thickBot="1">
      <c r="A5" s="226"/>
      <c r="B5" s="228"/>
      <c r="C5" s="228"/>
      <c r="D5" s="228"/>
      <c r="E5" s="46" t="s">
        <v>148</v>
      </c>
      <c r="F5" s="46" t="s">
        <v>145</v>
      </c>
      <c r="G5" s="46" t="s">
        <v>15</v>
      </c>
      <c r="H5" s="46" t="s">
        <v>145</v>
      </c>
      <c r="I5" s="46" t="s">
        <v>15</v>
      </c>
      <c r="J5" s="46" t="s">
        <v>145</v>
      </c>
      <c r="K5" s="228"/>
    </row>
    <row r="6" spans="1:12" ht="30" customHeight="1">
      <c r="A6" s="27">
        <v>1</v>
      </c>
      <c r="B6" s="27" t="s">
        <v>24</v>
      </c>
      <c r="C6" s="47">
        <f>'Rabi Oilseeds, 2022-23'!C14</f>
        <v>0.085</v>
      </c>
      <c r="D6" s="47">
        <f>'Rabi Oilseeds, 2022-23'!D14</f>
        <v>0.058585</v>
      </c>
      <c r="E6" s="47">
        <f>'Rabi Oilseeds, 2022-23'!E14</f>
        <v>0</v>
      </c>
      <c r="F6" s="47">
        <f>'Rabi Oilseeds, 2022-23'!F14</f>
        <v>0</v>
      </c>
      <c r="G6" s="48">
        <f>E6-D6</f>
        <v>-0.058585</v>
      </c>
      <c r="H6" s="48">
        <f>E6-F6</f>
        <v>0</v>
      </c>
      <c r="I6" s="28">
        <f>(G6/D6)*100</f>
        <v>-100</v>
      </c>
      <c r="J6" s="28">
        <f>(H6/D6)*100</f>
        <v>0</v>
      </c>
      <c r="K6" s="29"/>
      <c r="L6" s="25"/>
    </row>
    <row r="7" spans="1:11" s="3" customFormat="1" ht="30" customHeight="1">
      <c r="A7" s="24">
        <v>2</v>
      </c>
      <c r="B7" s="24" t="s">
        <v>25</v>
      </c>
      <c r="C7" s="49">
        <f>'Rabi Oilseeds, 2022-23'!C57</f>
        <v>0</v>
      </c>
      <c r="D7" s="49">
        <f>'Rabi Oilseeds, 2022-23'!D57</f>
        <v>0</v>
      </c>
      <c r="E7" s="49">
        <f>'Rabi Oilseeds, 2022-23'!E57</f>
        <v>0</v>
      </c>
      <c r="F7" s="49">
        <f>'Rabi Oilseeds, 2022-23'!F57</f>
        <v>0</v>
      </c>
      <c r="G7" s="48">
        <f>E7-D7</f>
        <v>0</v>
      </c>
      <c r="H7" s="48">
        <f>E7-F7</f>
        <v>0</v>
      </c>
      <c r="I7" s="28" t="e">
        <f aca="true" t="shared" si="0" ref="I7:I13">(G7/D7)*100</f>
        <v>#DIV/0!</v>
      </c>
      <c r="J7" s="28" t="e">
        <f aca="true" t="shared" si="1" ref="J7:J13">(H7/D7)*100</f>
        <v>#DIV/0!</v>
      </c>
      <c r="K7" s="2"/>
    </row>
    <row r="8" spans="1:24" ht="30" customHeight="1">
      <c r="A8" s="24">
        <v>3</v>
      </c>
      <c r="B8" s="24" t="s">
        <v>26</v>
      </c>
      <c r="C8" s="49">
        <f>'Rabi Oilseeds, 2022-23'!C96</f>
        <v>0</v>
      </c>
      <c r="D8" s="49">
        <f>'Rabi Oilseeds, 2022-23'!D96</f>
        <v>0</v>
      </c>
      <c r="E8" s="49">
        <f>'Rabi Oilseeds, 2022-23'!E96</f>
        <v>0</v>
      </c>
      <c r="F8" s="49">
        <f>'Rabi Oilseeds, 2022-23'!F96</f>
        <v>0</v>
      </c>
      <c r="G8" s="48">
        <f aca="true" t="shared" si="2" ref="G8:G13">E8-D8</f>
        <v>0</v>
      </c>
      <c r="H8" s="48">
        <f aca="true" t="shared" si="3" ref="H8:H13">E8-F8</f>
        <v>0</v>
      </c>
      <c r="I8" s="28" t="e">
        <f t="shared" si="0"/>
        <v>#DIV/0!</v>
      </c>
      <c r="J8" s="28" t="e">
        <f t="shared" si="1"/>
        <v>#DIV/0!</v>
      </c>
      <c r="K8" s="2"/>
      <c r="X8" s="3"/>
    </row>
    <row r="9" spans="1:11" ht="30" customHeight="1">
      <c r="A9" s="24">
        <v>4</v>
      </c>
      <c r="B9" s="24" t="s">
        <v>27</v>
      </c>
      <c r="C9" s="49">
        <f>'Rabi Oilseeds, 2022-23'!C135</f>
        <v>0</v>
      </c>
      <c r="D9" s="49">
        <f>'Rabi Oilseeds, 2022-23'!D135</f>
        <v>0</v>
      </c>
      <c r="E9" s="49">
        <f>'Rabi Oilseeds, 2022-23'!E135</f>
        <v>0</v>
      </c>
      <c r="F9" s="49">
        <f>'Rabi Oilseeds, 2022-23'!F135</f>
        <v>0</v>
      </c>
      <c r="G9" s="48">
        <f t="shared" si="2"/>
        <v>0</v>
      </c>
      <c r="H9" s="48">
        <f t="shared" si="3"/>
        <v>0</v>
      </c>
      <c r="I9" s="28" t="e">
        <f t="shared" si="0"/>
        <v>#DIV/0!</v>
      </c>
      <c r="J9" s="28" t="e">
        <f t="shared" si="1"/>
        <v>#DIV/0!</v>
      </c>
      <c r="K9" s="2"/>
    </row>
    <row r="10" spans="1:11" ht="30" customHeight="1">
      <c r="A10" s="30">
        <v>5</v>
      </c>
      <c r="B10" s="24" t="s">
        <v>28</v>
      </c>
      <c r="C10" s="49">
        <f>'Rabi Oilseeds, 2022-23'!C172</f>
        <v>0</v>
      </c>
      <c r="D10" s="49">
        <f>'Rabi Oilseeds, 2022-23'!D172</f>
        <v>0</v>
      </c>
      <c r="E10" s="49">
        <f>'Rabi Oilseeds, 2022-23'!E172</f>
        <v>0</v>
      </c>
      <c r="F10" s="49">
        <f>'Rabi Oilseeds, 2022-23'!F172</f>
        <v>0</v>
      </c>
      <c r="G10" s="48">
        <f t="shared" si="2"/>
        <v>0</v>
      </c>
      <c r="H10" s="48">
        <f t="shared" si="3"/>
        <v>0</v>
      </c>
      <c r="I10" s="28" t="e">
        <f t="shared" si="0"/>
        <v>#DIV/0!</v>
      </c>
      <c r="J10" s="28" t="e">
        <f t="shared" si="1"/>
        <v>#DIV/0!</v>
      </c>
      <c r="K10" s="2"/>
    </row>
    <row r="11" spans="1:11" ht="30" customHeight="1">
      <c r="A11" s="31">
        <v>6</v>
      </c>
      <c r="B11" s="24" t="s">
        <v>29</v>
      </c>
      <c r="C11" s="49">
        <f>'Rabi Oilseeds, 2022-23'!C213</f>
        <v>0.007</v>
      </c>
      <c r="D11" s="49">
        <f>'Rabi Oilseeds, 2022-23'!D213</f>
        <v>0.00422</v>
      </c>
      <c r="E11" s="49">
        <f>'Rabi Oilseeds, 2022-23'!E213</f>
        <v>0</v>
      </c>
      <c r="F11" s="49">
        <f>'Rabi Oilseeds, 2022-23'!F213</f>
        <v>0</v>
      </c>
      <c r="G11" s="48">
        <f t="shared" si="2"/>
        <v>-0.00422</v>
      </c>
      <c r="H11" s="48">
        <f t="shared" si="3"/>
        <v>0</v>
      </c>
      <c r="I11" s="28">
        <f t="shared" si="0"/>
        <v>-100</v>
      </c>
      <c r="J11" s="28">
        <f t="shared" si="1"/>
        <v>0</v>
      </c>
      <c r="K11" s="33"/>
    </row>
    <row r="12" spans="1:11" ht="30" customHeight="1" thickBot="1">
      <c r="A12" s="115">
        <v>7</v>
      </c>
      <c r="B12" s="24" t="s">
        <v>30</v>
      </c>
      <c r="C12" s="49">
        <f>'Rabi Oilseeds, 2022-23'!C253</f>
        <v>0</v>
      </c>
      <c r="D12" s="49">
        <f>'Rabi Oilseeds, 2022-23'!D253</f>
        <v>0</v>
      </c>
      <c r="E12" s="49">
        <f>'Rabi Oilseeds, 2022-23'!E253</f>
        <v>0</v>
      </c>
      <c r="F12" s="49">
        <f>'Rabi Oilseeds, 2022-23'!F253</f>
        <v>0</v>
      </c>
      <c r="G12" s="48">
        <f t="shared" si="2"/>
        <v>0</v>
      </c>
      <c r="H12" s="48">
        <f t="shared" si="3"/>
        <v>0</v>
      </c>
      <c r="I12" s="28" t="e">
        <f t="shared" si="0"/>
        <v>#DIV/0!</v>
      </c>
      <c r="J12" s="28" t="e">
        <f t="shared" si="1"/>
        <v>#DIV/0!</v>
      </c>
      <c r="K12" s="117"/>
    </row>
    <row r="13" spans="1:11" ht="30" customHeight="1" thickBot="1">
      <c r="A13" s="233" t="s">
        <v>22</v>
      </c>
      <c r="B13" s="234"/>
      <c r="C13" s="34">
        <f>SUM(C6:C12)</f>
        <v>0.09200000000000001</v>
      </c>
      <c r="D13" s="34">
        <f>SUM(D6:D12)</f>
        <v>0.062805</v>
      </c>
      <c r="E13" s="34">
        <f>SUM(E6:E12)</f>
        <v>0</v>
      </c>
      <c r="F13" s="34">
        <f>SUM(F6:F12)</f>
        <v>0</v>
      </c>
      <c r="G13" s="35">
        <f t="shared" si="2"/>
        <v>-0.062805</v>
      </c>
      <c r="H13" s="35">
        <f t="shared" si="3"/>
        <v>0</v>
      </c>
      <c r="I13" s="37">
        <f t="shared" si="0"/>
        <v>-100</v>
      </c>
      <c r="J13" s="37">
        <f t="shared" si="1"/>
        <v>0</v>
      </c>
      <c r="K13" s="36"/>
    </row>
    <row r="14" spans="1:11" ht="24.75" customHeight="1">
      <c r="A14" s="6"/>
      <c r="B14" s="6"/>
      <c r="C14" s="7"/>
      <c r="D14" s="7"/>
      <c r="E14" s="7"/>
      <c r="F14" s="7"/>
      <c r="G14" s="8"/>
      <c r="H14" s="9"/>
      <c r="I14" s="9"/>
      <c r="J14" s="9"/>
      <c r="K14" s="9"/>
    </row>
    <row r="15" spans="1:11" s="12" customFormat="1" ht="15.75">
      <c r="A15" s="235" t="s">
        <v>34</v>
      </c>
      <c r="B15" s="235"/>
      <c r="C15" s="235"/>
      <c r="D15" s="235"/>
      <c r="E15" s="235"/>
      <c r="F15" s="235"/>
      <c r="G15" s="235"/>
      <c r="H15" s="235"/>
      <c r="I15" s="235"/>
      <c r="J15" s="235"/>
      <c r="K15" s="235"/>
    </row>
    <row r="16" spans="1:11" s="5" customFormat="1" ht="15.75">
      <c r="A16" s="236" t="s">
        <v>31</v>
      </c>
      <c r="B16" s="236"/>
      <c r="C16" s="236"/>
      <c r="D16" s="236"/>
      <c r="E16" s="236"/>
      <c r="F16" s="236"/>
      <c r="G16" s="236"/>
      <c r="H16" s="236"/>
      <c r="I16" s="236"/>
      <c r="J16" s="236"/>
      <c r="K16" s="236"/>
    </row>
    <row r="17" spans="1:11" s="5" customFormat="1" ht="15.75">
      <c r="A17" s="236" t="s">
        <v>32</v>
      </c>
      <c r="B17" s="236"/>
      <c r="C17" s="236"/>
      <c r="D17" s="236"/>
      <c r="E17" s="236"/>
      <c r="F17" s="236"/>
      <c r="G17" s="236"/>
      <c r="H17" s="236"/>
      <c r="I17" s="236"/>
      <c r="J17" s="236"/>
      <c r="K17" s="236"/>
    </row>
    <row r="18" spans="1:11" s="5" customFormat="1" ht="15.75">
      <c r="A18" s="236" t="s">
        <v>33</v>
      </c>
      <c r="B18" s="236"/>
      <c r="C18" s="236"/>
      <c r="D18" s="236"/>
      <c r="E18" s="236"/>
      <c r="F18" s="236"/>
      <c r="G18" s="236"/>
      <c r="H18" s="236"/>
      <c r="I18" s="236"/>
      <c r="J18" s="236"/>
      <c r="K18" s="236"/>
    </row>
    <row r="19" spans="1:7" ht="15.75">
      <c r="A19" s="10"/>
      <c r="B19" s="10"/>
      <c r="C19" s="11"/>
      <c r="D19" s="11"/>
      <c r="E19" s="11"/>
      <c r="F19" s="11"/>
      <c r="G19" s="10"/>
    </row>
  </sheetData>
  <sheetProtection/>
  <mergeCells count="16">
    <mergeCell ref="K4:K5"/>
    <mergeCell ref="A13:B13"/>
    <mergeCell ref="A15:K15"/>
    <mergeCell ref="A16:K16"/>
    <mergeCell ref="A17:K17"/>
    <mergeCell ref="A18:K18"/>
    <mergeCell ref="A1:K1"/>
    <mergeCell ref="A2:K2"/>
    <mergeCell ref="A3:K3"/>
    <mergeCell ref="A4:A5"/>
    <mergeCell ref="B4:B5"/>
    <mergeCell ref="C4:C5"/>
    <mergeCell ref="D4:D5"/>
    <mergeCell ref="E4:F4"/>
    <mergeCell ref="G4:H4"/>
    <mergeCell ref="I4:J4"/>
  </mergeCells>
  <printOptions/>
  <pageMargins left="0.17" right="0.17" top="0.83" bottom="0.32" header="0.3" footer="0.3"/>
  <pageSetup horizontalDpi="600" verticalDpi="6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2023-01-20T05:30:17Z</dcterms:modified>
  <cp:category/>
  <cp:version/>
  <cp:contentType/>
  <cp:contentStatus/>
</cp:coreProperties>
</file>